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0AA5CFC-B926-7349-ADF9-0C6569412347}" xr6:coauthVersionLast="47" xr6:coauthVersionMax="47" xr10:uidLastSave="{00000000-0000-0000-0000-000000000000}"/>
  <bookViews>
    <workbookView xWindow="0" yWindow="760" windowWidth="34560" windowHeight="20500" firstSheet="1" activeTab="2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K67" i="2" l="1"/>
  <c r="DM67" i="2"/>
  <c r="DM68" i="2"/>
  <c r="DQ68" i="2"/>
  <c r="DQ69" i="2" s="1"/>
  <c r="DM69" i="2"/>
  <c r="DU81" i="2"/>
  <c r="DT81" i="2"/>
  <c r="DS81" i="2"/>
  <c r="DV41" i="2"/>
  <c r="DU41" i="2"/>
  <c r="DT41" i="2"/>
  <c r="DS41" i="2"/>
  <c r="DR41" i="2"/>
  <c r="DV39" i="2"/>
  <c r="DU39" i="2"/>
  <c r="DT39" i="2"/>
  <c r="DS39" i="2"/>
  <c r="DR39" i="2"/>
  <c r="DV36" i="2"/>
  <c r="DU36" i="2"/>
  <c r="DT36" i="2"/>
  <c r="DS36" i="2"/>
  <c r="DR36" i="2"/>
  <c r="DV35" i="2"/>
  <c r="DU35" i="2"/>
  <c r="DT35" i="2"/>
  <c r="DS35" i="2"/>
  <c r="DR35" i="2"/>
  <c r="DV34" i="2"/>
  <c r="DU34" i="2"/>
  <c r="DT34" i="2"/>
  <c r="DS34" i="2"/>
  <c r="DR34" i="2"/>
  <c r="DV33" i="2"/>
  <c r="DU33" i="2"/>
  <c r="DT33" i="2"/>
  <c r="DS33" i="2"/>
  <c r="DV32" i="2"/>
  <c r="DU32" i="2"/>
  <c r="DT32" i="2"/>
  <c r="DS32" i="2"/>
  <c r="DV13" i="2"/>
  <c r="DU13" i="2"/>
  <c r="DT13" i="2"/>
  <c r="DS13" i="2"/>
  <c r="DR13" i="2"/>
  <c r="DV30" i="2"/>
  <c r="DU30" i="2"/>
  <c r="DT30" i="2"/>
  <c r="DS30" i="2"/>
  <c r="DR30" i="2"/>
  <c r="DU29" i="2"/>
  <c r="DT29" i="2"/>
  <c r="DS29" i="2"/>
  <c r="DV26" i="2"/>
  <c r="DU26" i="2"/>
  <c r="DT26" i="2"/>
  <c r="DS26" i="2"/>
  <c r="DV24" i="2"/>
  <c r="DU24" i="2"/>
  <c r="DT24" i="2"/>
  <c r="DV23" i="2"/>
  <c r="DU23" i="2"/>
  <c r="DT23" i="2"/>
  <c r="DV22" i="2"/>
  <c r="DU22" i="2"/>
  <c r="DT22" i="2"/>
  <c r="DV21" i="2"/>
  <c r="DU21" i="2"/>
  <c r="DT21" i="2"/>
  <c r="DU20" i="2"/>
  <c r="DT20" i="2"/>
  <c r="DV19" i="2"/>
  <c r="DU19" i="2"/>
  <c r="DT19" i="2"/>
  <c r="DV18" i="2"/>
  <c r="DU18" i="2"/>
  <c r="DT18" i="2"/>
  <c r="DS18" i="2"/>
  <c r="DS19" i="2"/>
  <c r="DS20" i="2"/>
  <c r="DS21" i="2"/>
  <c r="DS22" i="2"/>
  <c r="DS23" i="2"/>
  <c r="DS24" i="2"/>
  <c r="DV17" i="2"/>
  <c r="DU17" i="2"/>
  <c r="DT17" i="2"/>
  <c r="DS17" i="2"/>
  <c r="DV16" i="2"/>
  <c r="DU16" i="2"/>
  <c r="DT16" i="2"/>
  <c r="DS16" i="2"/>
  <c r="DV15" i="2"/>
  <c r="DU15" i="2"/>
  <c r="DT15" i="2"/>
  <c r="DS15" i="2"/>
  <c r="DV14" i="2"/>
  <c r="DU14" i="2"/>
  <c r="DT14" i="2"/>
  <c r="DS14" i="2"/>
  <c r="DV12" i="2"/>
  <c r="DU12" i="2"/>
  <c r="DT12" i="2"/>
  <c r="DS12" i="2"/>
  <c r="DV11" i="2"/>
  <c r="DU11" i="2"/>
  <c r="DT11" i="2"/>
  <c r="DS11" i="2"/>
  <c r="DV10" i="2"/>
  <c r="DU10" i="2"/>
  <c r="DT10" i="2"/>
  <c r="DS10" i="2"/>
  <c r="DV9" i="2"/>
  <c r="DU9" i="2"/>
  <c r="DT9" i="2"/>
  <c r="DS9" i="2"/>
  <c r="DV7" i="2"/>
  <c r="DU7" i="2"/>
  <c r="DT7" i="2"/>
  <c r="DS7" i="2"/>
  <c r="DV6" i="2"/>
  <c r="DU6" i="2"/>
  <c r="DT6" i="2"/>
  <c r="DS6" i="2"/>
  <c r="DV5" i="2"/>
  <c r="DU5" i="2"/>
  <c r="DT5" i="2"/>
  <c r="DS5" i="2"/>
  <c r="DQ67" i="2"/>
  <c r="DR7" i="2" l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T67" i="2"/>
  <c r="DU67" i="2"/>
  <c r="DS67" i="2"/>
  <c r="DV3" i="2"/>
  <c r="DU3" i="2"/>
  <c r="DT3" i="2"/>
  <c r="DS3" i="2"/>
  <c r="DP67" i="2"/>
  <c r="DO67" i="2"/>
  <c r="FK33" i="2"/>
  <c r="FK32" i="2"/>
  <c r="DR19" i="2"/>
  <c r="DR10" i="2"/>
  <c r="DR9" i="2"/>
  <c r="DR6" i="2"/>
  <c r="DR26" i="2"/>
  <c r="DR24" i="2"/>
  <c r="DR22" i="2"/>
  <c r="DR16" i="2"/>
  <c r="DR15" i="2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P143" i="2"/>
  <c r="DP142" i="2"/>
  <c r="DP141" i="2"/>
  <c r="DP140" i="2"/>
  <c r="DP136" i="2"/>
  <c r="DP137" i="2"/>
  <c r="DP134" i="2"/>
  <c r="DP131" i="2"/>
  <c r="DP130" i="2"/>
  <c r="DP129" i="2"/>
  <c r="DP128" i="2"/>
  <c r="DP127" i="2"/>
  <c r="DP126" i="2"/>
  <c r="DP125" i="2"/>
  <c r="DP124" i="2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J25" i="2" l="1"/>
  <c r="FJ17" i="2"/>
  <c r="DR17" i="2"/>
  <c r="FJ21" i="2"/>
  <c r="DR21" i="2"/>
  <c r="FJ23" i="2"/>
  <c r="DR23" i="2"/>
  <c r="FJ14" i="2"/>
  <c r="DR14" i="2"/>
  <c r="FJ18" i="2"/>
  <c r="DR18" i="2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FJ29" i="2" l="1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V67" i="2" l="1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DQ79" i="2" l="1"/>
  <c r="DR79" i="2" s="1"/>
  <c r="FJ79" i="2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DQ71" i="2"/>
  <c r="FK71" i="2" s="1"/>
  <c r="FJ71" i="2"/>
  <c r="DP3" i="2"/>
  <c r="FI74" i="2"/>
  <c r="DK108" i="2"/>
  <c r="DN108" i="2"/>
  <c r="FJ108" i="2" s="1"/>
  <c r="DQ70" i="2"/>
  <c r="DR72" i="2"/>
  <c r="FK19" i="2"/>
  <c r="FK16" i="2"/>
  <c r="DP72" i="2"/>
  <c r="FI70" i="2"/>
  <c r="FK15" i="2"/>
  <c r="FI71" i="2"/>
  <c r="DN95" i="2"/>
  <c r="FJ95" i="2" s="1"/>
  <c r="FK26" i="2"/>
  <c r="FK7" i="2"/>
  <c r="DR12" i="2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Q72" i="2" l="1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CM88" i="2" l="1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V81" i="2" s="1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G146" i="2" l="1"/>
  <c r="FG90" i="2"/>
  <c r="FH67" i="2"/>
  <c r="DI135" i="2"/>
  <c r="DH138" i="2"/>
  <c r="DF138" i="2"/>
  <c r="DH144" i="2"/>
  <c r="DI141" i="2"/>
  <c r="FK27" i="2"/>
  <c r="DN67" i="2"/>
  <c r="DN69" i="2" s="1"/>
  <c r="DQ76" i="2"/>
  <c r="DQ93" i="2" s="1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FL27" i="2" l="1"/>
  <c r="FM27" i="2" s="1"/>
  <c r="FN27" i="2" s="1"/>
  <c r="FO27" i="2" s="1"/>
  <c r="FP27" i="2" s="1"/>
  <c r="FQ27" i="2" s="1"/>
  <c r="FK67" i="2"/>
  <c r="FK81" i="2" s="1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Q78" i="2" s="1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FK69" i="2" l="1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FI6" authorId="6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7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8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8" authorId="9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8" authorId="10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9" authorId="11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9" authorId="12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0" authorId="13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0" authorId="14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16" authorId="17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18" authorId="20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5" authorId="23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5" authorId="24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5" authorId="25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28" authorId="2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1" authorId="28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1" authorId="29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36" authorId="30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37" authorId="31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49" authorId="33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67" authorId="35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67" authorId="36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67" authorId="37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67" authorId="38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67" authorId="39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67" authorId="40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67" authorId="41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67" authorId="42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67" authorId="43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67" authorId="44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67" authorId="47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77" authorId="49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77" authorId="50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77" authorId="51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78" authorId="54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78" authorId="55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</text>
    </comment>
    <comment ref="DN81" authorId="57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1" authorId="58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<sst xmlns="http://schemas.openxmlformats.org/spreadsheetml/2006/main" count="1492" uniqueCount="1007">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</sst>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171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  <col min="3" max="3" width="12.1640625" customWidth="1"/>
    <col min="4" max="4" width="11.83203125" customWidth="1"/>
  </cols>
  <sheetData>
    <row r="1" spans="1:10" x14ac:dyDescent="0.15">
      <c r="A1" s="13" t="s">
        <v>6</v>
      </c>
    </row>
    <row r="2" spans="1:10" x14ac:dyDescent="0.15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15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15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15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15">
      <c r="B6" s="38" t="s">
        <v>993</v>
      </c>
      <c r="C6" s="38"/>
      <c r="D6" s="6"/>
      <c r="F6" s="40"/>
      <c r="G6" s="30"/>
      <c r="H6" s="6"/>
    </row>
    <row r="7" spans="1:10" x14ac:dyDescent="0.15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15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15">
      <c r="B9" s="38" t="s">
        <v>277</v>
      </c>
      <c r="C9" s="38"/>
      <c r="D9" s="38"/>
      <c r="E9" s="38"/>
    </row>
    <row r="10" spans="1:10" x14ac:dyDescent="0.15">
      <c r="B10" s="38" t="s">
        <v>454</v>
      </c>
      <c r="C10" s="38" t="s">
        <v>470</v>
      </c>
      <c r="D10" s="38"/>
      <c r="E10" s="38"/>
    </row>
    <row r="11" spans="1:10" x14ac:dyDescent="0.15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15">
      <c r="B12" s="38" t="s">
        <v>63</v>
      </c>
      <c r="C12" s="38" t="s">
        <v>769</v>
      </c>
      <c r="D12" s="38"/>
      <c r="E12" s="38"/>
    </row>
    <row r="13" spans="1:10" x14ac:dyDescent="0.15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15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15">
      <c r="B15" s="110" t="s">
        <v>989</v>
      </c>
      <c r="C15" s="110"/>
      <c r="D15" s="38"/>
      <c r="E15" s="38"/>
      <c r="G15" s="38"/>
    </row>
    <row r="16" spans="1:10" x14ac:dyDescent="0.15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15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15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15">
      <c r="B19" s="38" t="s">
        <v>370</v>
      </c>
      <c r="C19" s="38"/>
      <c r="D19" s="38"/>
      <c r="E19" s="38"/>
    </row>
    <row r="20" spans="2:8" x14ac:dyDescent="0.15">
      <c r="B20" s="38" t="s">
        <v>804</v>
      </c>
      <c r="C20" s="110" t="s">
        <v>805</v>
      </c>
      <c r="D20" s="38" t="s">
        <v>194</v>
      </c>
      <c r="E20" s="38"/>
    </row>
    <row r="21" spans="2:8" x14ac:dyDescent="0.15">
      <c r="B21" s="38" t="s">
        <v>757</v>
      </c>
      <c r="C21" s="38"/>
      <c r="D21" s="38" t="s">
        <v>194</v>
      </c>
      <c r="E21" s="38"/>
    </row>
    <row r="22" spans="2:8" x14ac:dyDescent="0.15">
      <c r="B22" s="38" t="s">
        <v>71</v>
      </c>
      <c r="C22" s="38" t="s">
        <v>806</v>
      </c>
      <c r="D22" s="38" t="s">
        <v>780</v>
      </c>
      <c r="E22" s="38"/>
    </row>
    <row r="23" spans="2:8" x14ac:dyDescent="0.15">
      <c r="B23" s="110" t="s">
        <v>990</v>
      </c>
      <c r="C23" s="38"/>
      <c r="D23" s="38"/>
      <c r="E23" s="38"/>
    </row>
    <row r="24" spans="2:8" x14ac:dyDescent="0.15">
      <c r="B24" s="38" t="s">
        <v>777</v>
      </c>
      <c r="C24" s="38" t="s">
        <v>807</v>
      </c>
      <c r="D24" s="38"/>
      <c r="E24" s="38" t="s">
        <v>778</v>
      </c>
    </row>
    <row r="25" spans="2:8" x14ac:dyDescent="0.15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15">
      <c r="B26" s="38" t="s">
        <v>788</v>
      </c>
      <c r="C26" s="38"/>
      <c r="D26" s="38" t="s">
        <v>308</v>
      </c>
      <c r="E26" s="38"/>
      <c r="F26" s="38"/>
    </row>
    <row r="27" spans="2:8" x14ac:dyDescent="0.15">
      <c r="B27" s="38" t="s">
        <v>987</v>
      </c>
      <c r="C27" s="38"/>
      <c r="D27" s="38"/>
      <c r="E27" s="38"/>
      <c r="F27" s="38"/>
    </row>
    <row r="28" spans="2:8" x14ac:dyDescent="0.15">
      <c r="B28" s="38" t="s">
        <v>375</v>
      </c>
      <c r="C28" s="38"/>
      <c r="D28" s="38"/>
      <c r="E28" s="38"/>
      <c r="F28" s="38"/>
    </row>
    <row r="29" spans="2:8" x14ac:dyDescent="0.15">
      <c r="B29" s="38" t="s">
        <v>17</v>
      </c>
      <c r="C29" s="38"/>
      <c r="D29" s="38" t="s">
        <v>111</v>
      </c>
      <c r="E29" s="38" t="s">
        <v>110</v>
      </c>
    </row>
    <row r="30" spans="2:8" x14ac:dyDescent="0.15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15">
      <c r="B31" s="38" t="s">
        <v>55</v>
      </c>
      <c r="C31" s="38" t="s">
        <v>437</v>
      </c>
      <c r="D31" s="38"/>
      <c r="E31" s="38"/>
    </row>
    <row r="32" spans="2:8" x14ac:dyDescent="0.15">
      <c r="B32" s="38" t="s">
        <v>494</v>
      </c>
      <c r="C32" s="38"/>
      <c r="D32" s="38"/>
      <c r="E32" s="38"/>
    </row>
    <row r="33" spans="2:6" x14ac:dyDescent="0.15">
      <c r="B33" s="38" t="s">
        <v>1000</v>
      </c>
      <c r="C33" s="38"/>
      <c r="D33" s="38"/>
      <c r="E33" s="38"/>
    </row>
    <row r="34" spans="2:6" x14ac:dyDescent="0.15">
      <c r="B34" s="38" t="s">
        <v>996</v>
      </c>
      <c r="C34" s="38"/>
      <c r="D34" s="38"/>
      <c r="E34" s="38"/>
    </row>
    <row r="35" spans="2:6" x14ac:dyDescent="0.15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15">
      <c r="B36" s="38" t="s">
        <v>991</v>
      </c>
      <c r="C36" s="38"/>
      <c r="D36" s="38"/>
      <c r="E36" s="38"/>
    </row>
    <row r="37" spans="2:6" x14ac:dyDescent="0.15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15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15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15">
      <c r="B40" s="38" t="s">
        <v>368</v>
      </c>
      <c r="C40" s="38"/>
      <c r="D40" s="38" t="s">
        <v>36</v>
      </c>
      <c r="E40" s="38"/>
    </row>
    <row r="41" spans="2:6" x14ac:dyDescent="0.15">
      <c r="B41" s="38" t="s">
        <v>1002</v>
      </c>
      <c r="C41" s="38"/>
      <c r="D41" s="38"/>
      <c r="E41" s="38"/>
    </row>
    <row r="42" spans="2:6" x14ac:dyDescent="0.15">
      <c r="B42" s="38" t="s">
        <v>760</v>
      </c>
      <c r="C42" s="110" t="s">
        <v>811</v>
      </c>
      <c r="D42" s="38"/>
      <c r="E42" s="38" t="s">
        <v>771</v>
      </c>
    </row>
    <row r="43" spans="2:6" x14ac:dyDescent="0.15">
      <c r="B43" s="38" t="s">
        <v>770</v>
      </c>
      <c r="C43" s="110" t="s">
        <v>811</v>
      </c>
      <c r="D43" s="38"/>
      <c r="E43" s="38" t="s">
        <v>771</v>
      </c>
    </row>
    <row r="44" spans="2:6" x14ac:dyDescent="0.15">
      <c r="B44" s="38" t="s">
        <v>775</v>
      </c>
      <c r="C44" s="110" t="s">
        <v>812</v>
      </c>
      <c r="D44" s="38"/>
      <c r="E44" s="38" t="s">
        <v>779</v>
      </c>
    </row>
    <row r="45" spans="2:6" x14ac:dyDescent="0.15">
      <c r="B45" s="38" t="s">
        <v>776</v>
      </c>
      <c r="C45" s="110" t="s">
        <v>813</v>
      </c>
      <c r="D45" s="38"/>
      <c r="E45" s="38" t="s">
        <v>779</v>
      </c>
    </row>
    <row r="46" spans="2:6" x14ac:dyDescent="0.15">
      <c r="B46" s="38" t="s">
        <v>507</v>
      </c>
      <c r="C46" s="110"/>
      <c r="D46" s="38"/>
      <c r="E46" s="38"/>
    </row>
    <row r="47" spans="2:6" x14ac:dyDescent="0.15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15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15">
      <c r="B49" s="38" t="s">
        <v>992</v>
      </c>
      <c r="C49" s="110"/>
      <c r="D49" s="38"/>
      <c r="E49" s="38"/>
      <c r="F49" s="38"/>
    </row>
    <row r="50" spans="2:10" x14ac:dyDescent="0.15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15">
      <c r="B51" s="38" t="s">
        <v>816</v>
      </c>
      <c r="C51" s="110" t="s">
        <v>817</v>
      </c>
      <c r="D51" s="38"/>
      <c r="E51" s="38"/>
      <c r="F51" s="38"/>
    </row>
    <row r="52" spans="2:10" x14ac:dyDescent="0.15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15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15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15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15">
      <c r="B56" s="38" t="s">
        <v>508</v>
      </c>
      <c r="C56" s="38"/>
      <c r="D56" s="38"/>
      <c r="E56" s="38"/>
      <c r="F56" s="38"/>
      <c r="G56" s="21"/>
    </row>
    <row r="57" spans="2:10" x14ac:dyDescent="0.15">
      <c r="B57" s="38" t="s">
        <v>994</v>
      </c>
      <c r="C57" s="38"/>
      <c r="D57" s="38"/>
      <c r="E57" s="38"/>
      <c r="F57" s="38"/>
      <c r="G57" s="21"/>
    </row>
    <row r="58" spans="2:10" x14ac:dyDescent="0.15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15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15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15">
      <c r="B61" s="38" t="s">
        <v>377</v>
      </c>
      <c r="C61" s="38"/>
      <c r="D61" s="38"/>
      <c r="E61" s="38"/>
      <c r="F61" s="38"/>
      <c r="G61" s="21"/>
    </row>
    <row r="62" spans="2:10" x14ac:dyDescent="0.15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15">
      <c r="B63" s="38" t="s">
        <v>999</v>
      </c>
      <c r="C63" s="38"/>
      <c r="D63" s="38"/>
      <c r="E63" s="38"/>
      <c r="F63" s="38"/>
      <c r="G63" s="21"/>
    </row>
    <row r="64" spans="2:10" x14ac:dyDescent="0.15">
      <c r="B64" s="38" t="s">
        <v>15</v>
      </c>
      <c r="C64" s="38" t="s">
        <v>410</v>
      </c>
      <c r="D64" s="38" t="s">
        <v>38</v>
      </c>
      <c r="J64" s="16"/>
    </row>
    <row r="65" spans="2:10" x14ac:dyDescent="0.15">
      <c r="B65" s="38" t="s">
        <v>41</v>
      </c>
      <c r="C65" s="38"/>
      <c r="D65" s="38" t="s">
        <v>414</v>
      </c>
    </row>
    <row r="66" spans="2:10" x14ac:dyDescent="0.15">
      <c r="B66" s="38" t="s">
        <v>1001</v>
      </c>
      <c r="C66" s="38"/>
      <c r="D66" s="38"/>
    </row>
    <row r="67" spans="2:10" x14ac:dyDescent="0.15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15">
      <c r="B68" s="38" t="s">
        <v>995</v>
      </c>
      <c r="C68" s="38"/>
      <c r="D68" s="38"/>
      <c r="E68" s="38"/>
      <c r="F68" s="77"/>
    </row>
    <row r="69" spans="2:10" x14ac:dyDescent="0.15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15">
      <c r="B70" s="38" t="s">
        <v>492</v>
      </c>
      <c r="C70" s="38"/>
      <c r="D70" s="38" t="s">
        <v>36</v>
      </c>
      <c r="E70" s="38"/>
      <c r="F70" s="77"/>
    </row>
    <row r="71" spans="2:10" x14ac:dyDescent="0.15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15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15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15">
      <c r="B74" s="38" t="s">
        <v>369</v>
      </c>
      <c r="C74" s="38"/>
      <c r="D74" s="38"/>
      <c r="E74" s="38"/>
      <c r="F74" s="77"/>
    </row>
    <row r="75" spans="2:10" x14ac:dyDescent="0.15">
      <c r="B75" s="38" t="s">
        <v>997</v>
      </c>
      <c r="C75" s="38"/>
      <c r="D75" s="38"/>
      <c r="E75" s="38"/>
      <c r="F75" s="77"/>
    </row>
    <row r="76" spans="2:10" x14ac:dyDescent="0.15">
      <c r="B76" s="38" t="s">
        <v>416</v>
      </c>
      <c r="C76" s="38"/>
      <c r="D76" s="38"/>
      <c r="G76" s="21" t="s">
        <v>417</v>
      </c>
    </row>
    <row r="77" spans="2:10" x14ac:dyDescent="0.15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15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15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15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15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15">
      <c r="C88" s="38" t="s">
        <v>404</v>
      </c>
      <c r="D88" s="38" t="s">
        <v>39</v>
      </c>
    </row>
    <row r="89" spans="2:8" x14ac:dyDescent="0.15">
      <c r="C89" s="38" t="s">
        <v>49</v>
      </c>
      <c r="D89" s="38" t="s">
        <v>121</v>
      </c>
      <c r="E89" s="38" t="s">
        <v>456</v>
      </c>
    </row>
    <row r="90" spans="2:8" x14ac:dyDescent="0.15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15">
      <c r="C91" s="38" t="s">
        <v>322</v>
      </c>
      <c r="D91" s="38" t="s">
        <v>37</v>
      </c>
      <c r="E91" s="38" t="s">
        <v>193</v>
      </c>
    </row>
    <row r="92" spans="2:8" x14ac:dyDescent="0.15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15">
      <c r="B93" s="38" t="s">
        <v>423</v>
      </c>
    </row>
    <row r="94" spans="2:8" x14ac:dyDescent="0.15">
      <c r="B94" s="38" t="s">
        <v>432</v>
      </c>
      <c r="D94" t="s">
        <v>120</v>
      </c>
      <c r="E94" s="38" t="s">
        <v>431</v>
      </c>
    </row>
    <row r="95" spans="2:8" x14ac:dyDescent="0.15">
      <c r="B95" s="38" t="s">
        <v>424</v>
      </c>
    </row>
    <row r="96" spans="2:8" x14ac:dyDescent="0.15">
      <c r="B96" s="38" t="s">
        <v>425</v>
      </c>
    </row>
    <row r="97" spans="2:8" x14ac:dyDescent="0.15">
      <c r="C97" s="38" t="s">
        <v>473</v>
      </c>
      <c r="H97" t="s">
        <v>475</v>
      </c>
    </row>
    <row r="98" spans="2:8" x14ac:dyDescent="0.15">
      <c r="B98" s="38" t="s">
        <v>426</v>
      </c>
    </row>
    <row r="99" spans="2:8" x14ac:dyDescent="0.15">
      <c r="B99" s="38" t="s">
        <v>427</v>
      </c>
    </row>
    <row r="100" spans="2:8" x14ac:dyDescent="0.15">
      <c r="B100" s="38"/>
      <c r="C100" t="s">
        <v>476</v>
      </c>
      <c r="G100" t="s">
        <v>477</v>
      </c>
    </row>
    <row r="101" spans="2:8" x14ac:dyDescent="0.15">
      <c r="B101" s="38" t="s">
        <v>428</v>
      </c>
    </row>
    <row r="102" spans="2:8" x14ac:dyDescent="0.15">
      <c r="B102" s="38"/>
      <c r="C102" s="38" t="s">
        <v>430</v>
      </c>
    </row>
    <row r="103" spans="2:8" x14ac:dyDescent="0.15">
      <c r="B103" s="38"/>
      <c r="C103" t="s">
        <v>422</v>
      </c>
    </row>
    <row r="104" spans="2:8" x14ac:dyDescent="0.15">
      <c r="B104" s="38"/>
    </row>
    <row r="105" spans="2:8" x14ac:dyDescent="0.15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15">
      <c r="C106" s="38" t="s">
        <v>429</v>
      </c>
    </row>
    <row r="107" spans="2:8" x14ac:dyDescent="0.15">
      <c r="B107" s="5" t="s">
        <v>160</v>
      </c>
      <c r="D107" s="6" t="s">
        <v>159</v>
      </c>
      <c r="E107" s="6" t="s">
        <v>501</v>
      </c>
    </row>
    <row r="108" spans="2:8" x14ac:dyDescent="0.15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15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15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15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15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15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15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15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baseColWidth="10" defaultColWidth="11.5" defaultRowHeight="13" x14ac:dyDescent="0.15"/>
  <cols>
    <col min="1" max="1" width="5.5" customWidth="1"/>
    <col min="2" max="2" width="13" bestFit="1" customWidth="1"/>
  </cols>
  <sheetData>
    <row r="1" spans="1:3" x14ac:dyDescent="0.15">
      <c r="A1" s="13" t="s">
        <v>6</v>
      </c>
    </row>
    <row r="2" spans="1:3" x14ac:dyDescent="0.15">
      <c r="B2" s="38" t="s">
        <v>50</v>
      </c>
      <c r="C2" s="38" t="s">
        <v>845</v>
      </c>
    </row>
    <row r="3" spans="1:3" x14ac:dyDescent="0.15">
      <c r="B3" s="38" t="s">
        <v>48</v>
      </c>
      <c r="C3" s="38" t="s">
        <v>481</v>
      </c>
    </row>
    <row r="4" spans="1:3" x14ac:dyDescent="0.15">
      <c r="B4" s="38" t="s">
        <v>405</v>
      </c>
      <c r="C4" s="38" t="s">
        <v>846</v>
      </c>
    </row>
    <row r="5" spans="1:3" x14ac:dyDescent="0.15">
      <c r="B5" s="38" t="s">
        <v>847</v>
      </c>
      <c r="C5" s="38" t="s">
        <v>848</v>
      </c>
    </row>
    <row r="6" spans="1:3" x14ac:dyDescent="0.15">
      <c r="B6" s="38"/>
      <c r="C6" s="38" t="s">
        <v>852</v>
      </c>
    </row>
    <row r="7" spans="1:3" x14ac:dyDescent="0.15">
      <c r="B7" s="38"/>
      <c r="C7" s="38" t="s">
        <v>876</v>
      </c>
    </row>
    <row r="8" spans="1:3" x14ac:dyDescent="0.15">
      <c r="B8" s="38"/>
      <c r="C8" s="38" t="s">
        <v>875</v>
      </c>
    </row>
    <row r="9" spans="1:3" x14ac:dyDescent="0.15">
      <c r="B9" s="38" t="s">
        <v>92</v>
      </c>
    </row>
    <row r="10" spans="1:3" x14ac:dyDescent="0.15">
      <c r="C10" s="20" t="s">
        <v>878</v>
      </c>
    </row>
    <row r="11" spans="1:3" x14ac:dyDescent="0.15">
      <c r="C11" s="38" t="s">
        <v>849</v>
      </c>
    </row>
    <row r="12" spans="1:3" x14ac:dyDescent="0.15">
      <c r="C12" s="38" t="s">
        <v>850</v>
      </c>
    </row>
    <row r="13" spans="1:3" x14ac:dyDescent="0.15">
      <c r="C13" s="38" t="s">
        <v>854</v>
      </c>
    </row>
    <row r="14" spans="1:3" x14ac:dyDescent="0.15">
      <c r="C14" s="38" t="s">
        <v>855</v>
      </c>
    </row>
    <row r="15" spans="1:3" x14ac:dyDescent="0.15">
      <c r="C15" s="38" t="s">
        <v>856</v>
      </c>
    </row>
    <row r="16" spans="1:3" x14ac:dyDescent="0.15">
      <c r="C16" s="38"/>
    </row>
    <row r="17" spans="3:3" x14ac:dyDescent="0.15">
      <c r="C17" s="20" t="s">
        <v>853</v>
      </c>
    </row>
    <row r="18" spans="3:3" x14ac:dyDescent="0.15">
      <c r="C18" s="38" t="s">
        <v>851</v>
      </c>
    </row>
    <row r="19" spans="3:3" x14ac:dyDescent="0.15">
      <c r="C19" s="38" t="s">
        <v>854</v>
      </c>
    </row>
    <row r="22" spans="3:3" x14ac:dyDescent="0.15">
      <c r="C22" s="38" t="s">
        <v>879</v>
      </c>
    </row>
    <row r="23" spans="3:3" x14ac:dyDescent="0.15">
      <c r="C23" s="38" t="s">
        <v>880</v>
      </c>
    </row>
    <row r="25" spans="3:3" x14ac:dyDescent="0.15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baseColWidth="10" defaultColWidth="8.83203125" defaultRowHeight="13" x14ac:dyDescent="0.15"/>
  <cols>
    <col min="1" max="1" width="5" bestFit="1" customWidth="1"/>
    <col min="2" max="2" width="12.33203125" bestFit="1" customWidth="1"/>
  </cols>
  <sheetData>
    <row r="1" spans="1:3" x14ac:dyDescent="0.15">
      <c r="A1" s="13" t="s">
        <v>6</v>
      </c>
    </row>
    <row r="2" spans="1:3" x14ac:dyDescent="0.15">
      <c r="B2" s="38" t="s">
        <v>403</v>
      </c>
      <c r="C2" s="38" t="s">
        <v>905</v>
      </c>
    </row>
    <row r="3" spans="1:3" x14ac:dyDescent="0.15">
      <c r="B3" s="38" t="s">
        <v>51</v>
      </c>
      <c r="C3" s="38" t="s">
        <v>906</v>
      </c>
    </row>
    <row r="4" spans="1:3" x14ac:dyDescent="0.15">
      <c r="B4" s="38" t="s">
        <v>872</v>
      </c>
      <c r="C4" s="38" t="s">
        <v>910</v>
      </c>
    </row>
    <row r="5" spans="1:3" x14ac:dyDescent="0.15">
      <c r="B5" s="38" t="s">
        <v>92</v>
      </c>
    </row>
    <row r="6" spans="1:3" x14ac:dyDescent="0.15">
      <c r="C6" s="20" t="s">
        <v>929</v>
      </c>
    </row>
    <row r="7" spans="1:3" x14ac:dyDescent="0.15">
      <c r="C7" s="38" t="s">
        <v>907</v>
      </c>
    </row>
    <row r="8" spans="1:3" x14ac:dyDescent="0.15">
      <c r="C8" s="38" t="s">
        <v>908</v>
      </c>
    </row>
    <row r="10" spans="1:3" x14ac:dyDescent="0.15">
      <c r="C10" s="20" t="s">
        <v>944</v>
      </c>
    </row>
    <row r="11" spans="1:3" x14ac:dyDescent="0.15">
      <c r="C11" s="38" t="s">
        <v>941</v>
      </c>
    </row>
    <row r="12" spans="1:3" x14ac:dyDescent="0.15">
      <c r="C12" s="38" t="s">
        <v>942</v>
      </c>
    </row>
    <row r="13" spans="1:3" x14ac:dyDescent="0.15">
      <c r="C13" s="38" t="s">
        <v>943</v>
      </c>
    </row>
    <row r="15" spans="1:3" x14ac:dyDescent="0.15">
      <c r="C15" s="20" t="s">
        <v>938</v>
      </c>
    </row>
    <row r="16" spans="1:3" x14ac:dyDescent="0.15">
      <c r="C16" s="38" t="s">
        <v>930</v>
      </c>
    </row>
    <row r="17" spans="3:3" x14ac:dyDescent="0.15">
      <c r="C17" s="38" t="s">
        <v>931</v>
      </c>
    </row>
    <row r="18" spans="3:3" x14ac:dyDescent="0.15">
      <c r="C18" s="38" t="s">
        <v>932</v>
      </c>
    </row>
    <row r="19" spans="3:3" x14ac:dyDescent="0.15">
      <c r="C19" s="38" t="s">
        <v>936</v>
      </c>
    </row>
    <row r="21" spans="3:3" x14ac:dyDescent="0.15">
      <c r="C21" s="20" t="s">
        <v>939</v>
      </c>
    </row>
    <row r="22" spans="3:3" x14ac:dyDescent="0.15">
      <c r="C22" s="38" t="s">
        <v>933</v>
      </c>
    </row>
    <row r="23" spans="3:3" x14ac:dyDescent="0.15">
      <c r="C23" s="38" t="s">
        <v>934</v>
      </c>
    </row>
    <row r="24" spans="3:3" x14ac:dyDescent="0.15">
      <c r="C24" s="38" t="s">
        <v>935</v>
      </c>
    </row>
    <row r="25" spans="3:3" x14ac:dyDescent="0.15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</row>
    <row r="3" spans="1:3" x14ac:dyDescent="0.15">
      <c r="B3" s="38" t="s">
        <v>403</v>
      </c>
      <c r="C3" s="38" t="s">
        <v>1004</v>
      </c>
    </row>
    <row r="4" spans="1:3" x14ac:dyDescent="0.15">
      <c r="B4" s="38" t="s">
        <v>1</v>
      </c>
      <c r="C4" s="38" t="s">
        <v>487</v>
      </c>
    </row>
    <row r="5" spans="1:3" x14ac:dyDescent="0.15">
      <c r="B5" s="38" t="s">
        <v>405</v>
      </c>
      <c r="C5" s="38" t="s">
        <v>1005</v>
      </c>
    </row>
    <row r="6" spans="1:3" x14ac:dyDescent="0.15">
      <c r="B6" s="38" t="s">
        <v>92</v>
      </c>
    </row>
    <row r="7" spans="1:3" x14ac:dyDescent="0.15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baseColWidth="10" defaultColWidth="8.83203125" defaultRowHeight="13" x14ac:dyDescent="0.15"/>
  <cols>
    <col min="1" max="1" width="5" bestFit="1" customWidth="1"/>
    <col min="2" max="2" width="12.16406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857</v>
      </c>
    </row>
    <row r="3" spans="1:3" x14ac:dyDescent="0.15">
      <c r="B3" s="38" t="s">
        <v>403</v>
      </c>
      <c r="C3" s="38" t="s">
        <v>858</v>
      </c>
    </row>
    <row r="4" spans="1:3" x14ac:dyDescent="0.15">
      <c r="B4" s="38" t="s">
        <v>1</v>
      </c>
      <c r="C4" s="38" t="s">
        <v>467</v>
      </c>
    </row>
    <row r="5" spans="1:3" x14ac:dyDescent="0.15">
      <c r="B5" s="38" t="s">
        <v>51</v>
      </c>
      <c r="C5" s="38" t="s">
        <v>522</v>
      </c>
    </row>
    <row r="6" spans="1:3" x14ac:dyDescent="0.15">
      <c r="B6" s="38" t="s">
        <v>847</v>
      </c>
      <c r="C6" s="38" t="s">
        <v>874</v>
      </c>
    </row>
    <row r="7" spans="1:3" x14ac:dyDescent="0.15">
      <c r="B7" s="38" t="s">
        <v>2</v>
      </c>
      <c r="C7" s="38" t="s">
        <v>866</v>
      </c>
    </row>
    <row r="8" spans="1:3" x14ac:dyDescent="0.15">
      <c r="B8" s="38" t="s">
        <v>872</v>
      </c>
      <c r="C8" s="38" t="s">
        <v>873</v>
      </c>
    </row>
    <row r="9" spans="1:3" x14ac:dyDescent="0.15">
      <c r="B9" s="38" t="s">
        <v>92</v>
      </c>
    </row>
    <row r="10" spans="1:3" x14ac:dyDescent="0.15">
      <c r="C10" s="20" t="s">
        <v>870</v>
      </c>
    </row>
    <row r="11" spans="1:3" x14ac:dyDescent="0.15">
      <c r="C11" s="38" t="s">
        <v>859</v>
      </c>
    </row>
    <row r="13" spans="1:3" x14ac:dyDescent="0.15">
      <c r="C13" s="38" t="s">
        <v>860</v>
      </c>
    </row>
    <row r="14" spans="1:3" x14ac:dyDescent="0.15">
      <c r="C14" s="38" t="s">
        <v>863</v>
      </c>
    </row>
    <row r="15" spans="1:3" x14ac:dyDescent="0.15">
      <c r="C15" s="38" t="s">
        <v>864</v>
      </c>
    </row>
    <row r="16" spans="1:3" x14ac:dyDescent="0.15">
      <c r="C16" s="38"/>
    </row>
    <row r="17" spans="3:3" x14ac:dyDescent="0.15">
      <c r="C17" s="38" t="s">
        <v>865</v>
      </c>
    </row>
    <row r="19" spans="3:3" x14ac:dyDescent="0.15">
      <c r="C19" s="20" t="s">
        <v>861</v>
      </c>
    </row>
    <row r="20" spans="3:3" x14ac:dyDescent="0.15">
      <c r="C20" s="38" t="s">
        <v>902</v>
      </c>
    </row>
    <row r="22" spans="3:3" x14ac:dyDescent="0.15">
      <c r="C22" s="20" t="s">
        <v>862</v>
      </c>
    </row>
    <row r="25" spans="3:3" x14ac:dyDescent="0.15">
      <c r="C25" s="20" t="s">
        <v>867</v>
      </c>
    </row>
    <row r="28" spans="3:3" x14ac:dyDescent="0.15">
      <c r="C28" s="38" t="s">
        <v>869</v>
      </c>
    </row>
    <row r="29" spans="3:3" x14ac:dyDescent="0.15">
      <c r="C29" s="38"/>
    </row>
    <row r="30" spans="3:3" x14ac:dyDescent="0.15">
      <c r="C30" s="20" t="s">
        <v>898</v>
      </c>
    </row>
    <row r="31" spans="3:3" x14ac:dyDescent="0.15">
      <c r="C31" s="38" t="s">
        <v>897</v>
      </c>
    </row>
    <row r="32" spans="3:3" x14ac:dyDescent="0.15">
      <c r="C32" s="38"/>
    </row>
    <row r="33" spans="3:3" x14ac:dyDescent="0.15">
      <c r="C33" s="38"/>
    </row>
    <row r="34" spans="3:3" x14ac:dyDescent="0.15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baseColWidth="10" defaultColWidth="11.5" defaultRowHeight="13" x14ac:dyDescent="0.15"/>
  <cols>
    <col min="1" max="1" width="4.83203125" bestFit="1" customWidth="1"/>
    <col min="2" max="2" width="11.33203125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530</v>
      </c>
    </row>
    <row r="3" spans="1:3" x14ac:dyDescent="0.15">
      <c r="B3" s="38" t="s">
        <v>403</v>
      </c>
      <c r="C3" t="s">
        <v>532</v>
      </c>
    </row>
    <row r="4" spans="1:3" x14ac:dyDescent="0.15">
      <c r="B4" s="38" t="s">
        <v>1</v>
      </c>
      <c r="C4" s="38" t="s">
        <v>553</v>
      </c>
    </row>
    <row r="5" spans="1:3" x14ac:dyDescent="0.15">
      <c r="B5" s="38" t="s">
        <v>405</v>
      </c>
      <c r="C5" s="38" t="s">
        <v>534</v>
      </c>
    </row>
    <row r="6" spans="1:3" x14ac:dyDescent="0.15">
      <c r="B6" s="38" t="s">
        <v>539</v>
      </c>
      <c r="C6" s="38" t="s">
        <v>540</v>
      </c>
    </row>
    <row r="7" spans="1:3" x14ac:dyDescent="0.15">
      <c r="B7" s="38" t="s">
        <v>92</v>
      </c>
    </row>
    <row r="8" spans="1:3" x14ac:dyDescent="0.15">
      <c r="B8" s="38"/>
      <c r="C8" s="20" t="s">
        <v>541</v>
      </c>
    </row>
    <row r="9" spans="1:3" x14ac:dyDescent="0.15">
      <c r="B9" s="38"/>
    </row>
    <row r="10" spans="1:3" x14ac:dyDescent="0.15">
      <c r="B10" s="38"/>
    </row>
    <row r="11" spans="1:3" x14ac:dyDescent="0.15">
      <c r="B11" s="38"/>
    </row>
    <row r="12" spans="1:3" x14ac:dyDescent="0.15">
      <c r="C12" s="20" t="s">
        <v>535</v>
      </c>
    </row>
    <row r="13" spans="1:3" x14ac:dyDescent="0.15">
      <c r="C13" s="38" t="s">
        <v>536</v>
      </c>
    </row>
    <row r="14" spans="1:3" x14ac:dyDescent="0.15">
      <c r="C14" s="38" t="s">
        <v>537</v>
      </c>
    </row>
    <row r="15" spans="1:3" x14ac:dyDescent="0.15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A2" s="38"/>
      <c r="B2" s="38" t="s">
        <v>402</v>
      </c>
      <c r="C2" s="38" t="s">
        <v>369</v>
      </c>
    </row>
    <row r="3" spans="1:3" x14ac:dyDescent="0.15">
      <c r="B3" s="38" t="s">
        <v>403</v>
      </c>
    </row>
    <row r="4" spans="1:3" x14ac:dyDescent="0.15">
      <c r="B4" s="38" t="s">
        <v>1</v>
      </c>
    </row>
    <row r="5" spans="1:3" x14ac:dyDescent="0.15">
      <c r="B5" s="38" t="s">
        <v>92</v>
      </c>
    </row>
    <row r="6" spans="1:3" x14ac:dyDescent="0.15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228</v>
      </c>
    </row>
    <row r="4" spans="1:3" x14ac:dyDescent="0.15">
      <c r="A4" s="13"/>
      <c r="B4" t="s">
        <v>4</v>
      </c>
      <c r="C4" s="38" t="s">
        <v>255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252</v>
      </c>
    </row>
    <row r="13" spans="1:3" x14ac:dyDescent="0.15">
      <c r="C13" s="38" t="s">
        <v>253</v>
      </c>
    </row>
    <row r="14" spans="1:3" x14ac:dyDescent="0.1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231</v>
      </c>
    </row>
    <row r="4" spans="1:3" x14ac:dyDescent="0.15">
      <c r="B4" t="s">
        <v>2</v>
      </c>
      <c r="C4" t="s">
        <v>278</v>
      </c>
    </row>
    <row r="5" spans="1:3" x14ac:dyDescent="0.15">
      <c r="B5" t="s">
        <v>92</v>
      </c>
    </row>
    <row r="6" spans="1:3" x14ac:dyDescent="0.15">
      <c r="C6" s="20" t="s">
        <v>232</v>
      </c>
    </row>
    <row r="7" spans="1:3" x14ac:dyDescent="0.1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563</v>
      </c>
    </row>
    <row r="3" spans="1:3" x14ac:dyDescent="0.15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baseColWidth="10" defaultColWidth="8.83203125" defaultRowHeight="13" x14ac:dyDescent="0.15"/>
  <cols>
    <col min="1" max="1" width="5" bestFit="1" customWidth="1"/>
  </cols>
  <sheetData>
    <row r="1" spans="1:5" x14ac:dyDescent="0.15">
      <c r="A1" s="13" t="s">
        <v>6</v>
      </c>
    </row>
    <row r="2" spans="1:5" x14ac:dyDescent="0.15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15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15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15">
      <c r="B5">
        <v>12102610</v>
      </c>
      <c r="C5" s="38" t="s">
        <v>955</v>
      </c>
      <c r="D5" s="38" t="s">
        <v>956</v>
      </c>
    </row>
    <row r="6" spans="1:5" x14ac:dyDescent="0.15">
      <c r="B6">
        <v>12083324</v>
      </c>
      <c r="C6" s="110"/>
      <c r="D6" s="38"/>
      <c r="E6" s="38"/>
    </row>
    <row r="7" spans="1:5" x14ac:dyDescent="0.15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15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15">
      <c r="B9">
        <v>12059557</v>
      </c>
      <c r="C9" s="38" t="s">
        <v>963</v>
      </c>
    </row>
    <row r="10" spans="1:5" x14ac:dyDescent="0.15">
      <c r="B10">
        <v>12059452</v>
      </c>
      <c r="C10" s="38" t="s">
        <v>959</v>
      </c>
      <c r="D10" s="38" t="s">
        <v>117</v>
      </c>
    </row>
    <row r="11" spans="1:5" x14ac:dyDescent="0.15">
      <c r="B11">
        <v>12042634</v>
      </c>
      <c r="C11" s="110" t="s">
        <v>965</v>
      </c>
    </row>
    <row r="12" spans="1:5" x14ac:dyDescent="0.15">
      <c r="B12">
        <v>12037406</v>
      </c>
      <c r="C12" s="110" t="s">
        <v>964</v>
      </c>
    </row>
    <row r="13" spans="1:5" x14ac:dyDescent="0.15">
      <c r="B13">
        <v>12037387</v>
      </c>
      <c r="C13" s="110" t="s">
        <v>966</v>
      </c>
    </row>
    <row r="14" spans="1:5" x14ac:dyDescent="0.15">
      <c r="B14">
        <v>12037322</v>
      </c>
      <c r="C14" s="38" t="s">
        <v>967</v>
      </c>
    </row>
    <row r="15" spans="1:5" x14ac:dyDescent="0.15">
      <c r="B15">
        <v>12023470</v>
      </c>
      <c r="C15" s="38" t="s">
        <v>968</v>
      </c>
    </row>
    <row r="16" spans="1:5" x14ac:dyDescent="0.15">
      <c r="B16">
        <v>12011574</v>
      </c>
      <c r="C16" s="38" t="s">
        <v>969</v>
      </c>
    </row>
    <row r="17" spans="2:3" x14ac:dyDescent="0.15">
      <c r="B17">
        <v>12005235</v>
      </c>
      <c r="C17" s="38" t="s">
        <v>970</v>
      </c>
    </row>
    <row r="18" spans="2:3" x14ac:dyDescent="0.15">
      <c r="B18">
        <v>11999722</v>
      </c>
      <c r="C18" s="38" t="s">
        <v>971</v>
      </c>
    </row>
    <row r="19" spans="2:3" x14ac:dyDescent="0.15">
      <c r="B19">
        <v>11993608</v>
      </c>
      <c r="C19" s="38" t="s">
        <v>972</v>
      </c>
    </row>
    <row r="20" spans="2:3" x14ac:dyDescent="0.15">
      <c r="B20">
        <v>11976136</v>
      </c>
      <c r="C20" s="38" t="s">
        <v>973</v>
      </c>
    </row>
    <row r="21" spans="2:3" x14ac:dyDescent="0.15">
      <c r="B21">
        <v>11976114</v>
      </c>
      <c r="C21" s="38" t="s">
        <v>974</v>
      </c>
    </row>
    <row r="22" spans="2:3" x14ac:dyDescent="0.15">
      <c r="B22">
        <v>11970485</v>
      </c>
      <c r="C22" s="38" t="s">
        <v>975</v>
      </c>
    </row>
    <row r="23" spans="2:3" x14ac:dyDescent="0.15">
      <c r="B23">
        <v>11964968</v>
      </c>
      <c r="C23" s="38" t="s">
        <v>976</v>
      </c>
    </row>
    <row r="24" spans="2:3" x14ac:dyDescent="0.15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220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216</v>
      </c>
    </row>
    <row r="11" spans="1:3" x14ac:dyDescent="0.15">
      <c r="C11" s="1" t="s">
        <v>217</v>
      </c>
    </row>
    <row r="12" spans="1:3" x14ac:dyDescent="0.15">
      <c r="C12" s="1" t="s">
        <v>218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221</v>
      </c>
    </row>
    <row r="4" spans="1:3" x14ac:dyDescent="0.15">
      <c r="B4" s="1" t="s">
        <v>2</v>
      </c>
      <c r="C4" s="1" t="s">
        <v>222</v>
      </c>
    </row>
    <row r="5" spans="1:3" x14ac:dyDescent="0.15">
      <c r="B5" s="1" t="s">
        <v>3</v>
      </c>
      <c r="C5" s="1" t="s">
        <v>225</v>
      </c>
    </row>
    <row r="6" spans="1:3" x14ac:dyDescent="0.15">
      <c r="B6" s="1" t="s">
        <v>226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223</v>
      </c>
    </row>
    <row r="15" spans="1:3" x14ac:dyDescent="0.15">
      <c r="C15" s="1" t="s">
        <v>224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248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262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219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230</v>
      </c>
    </row>
    <row r="31" spans="2:7" x14ac:dyDescent="0.15">
      <c r="C31" s="1" t="s">
        <v>130</v>
      </c>
    </row>
    <row r="32" spans="2:7" x14ac:dyDescent="0.15">
      <c r="C32" s="1" t="s">
        <v>229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240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328</v>
      </c>
    </row>
    <row r="47" spans="3:3" x14ac:dyDescent="0.15">
      <c r="C47" s="21" t="s">
        <v>326</v>
      </c>
    </row>
    <row r="48" spans="3:3" x14ac:dyDescent="0.15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303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234</v>
      </c>
    </row>
    <row r="4" spans="1:3" x14ac:dyDescent="0.15">
      <c r="B4" s="1" t="s">
        <v>1</v>
      </c>
      <c r="C4" s="1" t="s">
        <v>237</v>
      </c>
    </row>
    <row r="5" spans="1:3" x14ac:dyDescent="0.15">
      <c r="B5" s="1" t="s">
        <v>92</v>
      </c>
    </row>
    <row r="6" spans="1:3" x14ac:dyDescent="0.15">
      <c r="C6" s="16" t="s">
        <v>236</v>
      </c>
    </row>
    <row r="9" spans="1:3" x14ac:dyDescent="0.15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7"/>
  <sheetViews>
    <sheetView tabSelected="1" zoomScale="170" zoomScaleNormal="170" workbookViewId="0">
      <selection activeCell="J2" sqref="J2"/>
    </sheetView>
  </sheetViews>
  <sheetFormatPr baseColWidth="10" defaultColWidth="9.1640625" defaultRowHeight="13" x14ac:dyDescent="0.15"/>
  <cols>
    <col min="1" max="1" width="2.5" style="1" customWidth="1"/>
    <col min="2" max="2" width="22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5.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/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743</v>
      </c>
    </row>
    <row r="3" spans="1:11" x14ac:dyDescent="0.15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514</v>
      </c>
    </row>
    <row r="4" spans="1:11" x14ac:dyDescent="0.15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706166.35305400006</v>
      </c>
      <c r="K4" s="32"/>
    </row>
    <row r="5" spans="1:11" x14ac:dyDescent="0.15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514</v>
      </c>
    </row>
    <row r="6" spans="1:11" x14ac:dyDescent="0.15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514</v>
      </c>
    </row>
    <row r="7" spans="1:11" x14ac:dyDescent="0.15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728816.35305400006</v>
      </c>
    </row>
    <row r="8" spans="1:11" x14ac:dyDescent="0.15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15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15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15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15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15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15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15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15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15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15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15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15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15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15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15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15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15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15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15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15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15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15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15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15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15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15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15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15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15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15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15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15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15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15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15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15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15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15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15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15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15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15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15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15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15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x14ac:dyDescent="0.15">
      <c r="E55" s="33" t="s">
        <v>896</v>
      </c>
    </row>
    <row r="56" spans="2:9" x14ac:dyDescent="0.15">
      <c r="E56" s="33" t="s">
        <v>894</v>
      </c>
    </row>
    <row r="57" spans="2:9" x14ac:dyDescent="0.15">
      <c r="E57" s="33" t="s">
        <v>881</v>
      </c>
      <c r="F57" s="33"/>
    </row>
    <row r="58" spans="2:9" x14ac:dyDescent="0.15">
      <c r="E58" s="33" t="s">
        <v>882</v>
      </c>
      <c r="F58" s="34"/>
    </row>
    <row r="59" spans="2:9" x14ac:dyDescent="0.15">
      <c r="E59" s="33" t="s">
        <v>892</v>
      </c>
      <c r="F59" s="34"/>
    </row>
    <row r="60" spans="2:9" x14ac:dyDescent="0.15">
      <c r="E60" s="33" t="s">
        <v>893</v>
      </c>
      <c r="F60" s="34"/>
    </row>
    <row r="61" spans="2:9" x14ac:dyDescent="0.15">
      <c r="E61" s="33" t="s">
        <v>895</v>
      </c>
      <c r="F61" s="34"/>
    </row>
    <row r="62" spans="2:9" x14ac:dyDescent="0.15">
      <c r="E62" s="33" t="s">
        <v>899</v>
      </c>
      <c r="F62" s="34"/>
    </row>
    <row r="63" spans="2:9" x14ac:dyDescent="0.15">
      <c r="E63" s="33" t="s">
        <v>900</v>
      </c>
      <c r="F63" s="34"/>
    </row>
    <row r="64" spans="2:9" x14ac:dyDescent="0.15">
      <c r="E64" s="33" t="s">
        <v>903</v>
      </c>
      <c r="F64" s="34"/>
    </row>
    <row r="65" spans="2:6" x14ac:dyDescent="0.15">
      <c r="E65" s="33" t="s">
        <v>904</v>
      </c>
      <c r="F65" s="34"/>
    </row>
    <row r="66" spans="2:6" x14ac:dyDescent="0.15">
      <c r="E66" s="33" t="s">
        <v>927</v>
      </c>
      <c r="F66" s="34"/>
    </row>
    <row r="67" spans="2:6" x14ac:dyDescent="0.15">
      <c r="E67" s="33" t="s">
        <v>926</v>
      </c>
      <c r="F67" s="34"/>
    </row>
    <row r="68" spans="2:6" x14ac:dyDescent="0.15">
      <c r="E68" s="33" t="s">
        <v>940</v>
      </c>
      <c r="F68" s="34"/>
    </row>
    <row r="69" spans="2:6" x14ac:dyDescent="0.15">
      <c r="E69" s="33" t="s">
        <v>928</v>
      </c>
      <c r="F69" s="34"/>
    </row>
    <row r="70" spans="2:6" x14ac:dyDescent="0.15">
      <c r="E70" s="33" t="s">
        <v>945</v>
      </c>
      <c r="F70" s="34"/>
    </row>
    <row r="71" spans="2:6" x14ac:dyDescent="0.15">
      <c r="E71" s="33" t="s">
        <v>946</v>
      </c>
      <c r="F71" s="34"/>
    </row>
    <row r="72" spans="2:6" x14ac:dyDescent="0.15">
      <c r="E72" s="33" t="s">
        <v>920</v>
      </c>
      <c r="F72" s="34"/>
    </row>
    <row r="73" spans="2:6" x14ac:dyDescent="0.15">
      <c r="E73" s="33" t="s">
        <v>921</v>
      </c>
      <c r="F73" s="34"/>
    </row>
    <row r="74" spans="2:6" x14ac:dyDescent="0.15">
      <c r="E74" s="33" t="s">
        <v>915</v>
      </c>
      <c r="F74" s="34"/>
    </row>
    <row r="75" spans="2:6" x14ac:dyDescent="0.15">
      <c r="E75" s="33" t="s">
        <v>914</v>
      </c>
      <c r="F75" s="34"/>
    </row>
    <row r="76" spans="2:6" x14ac:dyDescent="0.15">
      <c r="E76" s="33" t="s">
        <v>911</v>
      </c>
      <c r="F76" s="34"/>
    </row>
    <row r="77" spans="2:6" x14ac:dyDescent="0.15">
      <c r="B77" s="74"/>
      <c r="C77" s="74"/>
      <c r="E77" s="33" t="s">
        <v>745</v>
      </c>
      <c r="F77" s="33"/>
    </row>
    <row r="78" spans="2:6" x14ac:dyDescent="0.15">
      <c r="B78" s="75"/>
      <c r="E78" s="21" t="s">
        <v>543</v>
      </c>
      <c r="F78" s="33"/>
    </row>
    <row r="79" spans="2:6" x14ac:dyDescent="0.15">
      <c r="B79" s="75"/>
      <c r="C79" s="75"/>
      <c r="E79" s="21" t="s">
        <v>529</v>
      </c>
    </row>
    <row r="80" spans="2:6" x14ac:dyDescent="0.15">
      <c r="B80" s="75"/>
      <c r="C80" s="75"/>
      <c r="E80" s="21" t="s">
        <v>503</v>
      </c>
    </row>
    <row r="81" spans="2:3" x14ac:dyDescent="0.15">
      <c r="B81" s="75"/>
      <c r="C81" s="75"/>
    </row>
    <row r="82" spans="2:3" x14ac:dyDescent="0.15">
      <c r="B82" s="75"/>
      <c r="C82" s="75"/>
    </row>
    <row r="83" spans="2:3" x14ac:dyDescent="0.15">
      <c r="B83" s="76"/>
      <c r="C83" s="75"/>
    </row>
    <row r="84" spans="2:3" x14ac:dyDescent="0.15">
      <c r="B84" s="76"/>
      <c r="C84" s="75"/>
    </row>
    <row r="85" spans="2:3" x14ac:dyDescent="0.15">
      <c r="B85" s="76"/>
      <c r="C85" s="75"/>
    </row>
    <row r="86" spans="2:3" x14ac:dyDescent="0.15">
      <c r="B86" s="75"/>
      <c r="C86" s="75"/>
    </row>
    <row r="87" spans="2:3" x14ac:dyDescent="0.15">
      <c r="B87" s="75"/>
      <c r="C87" s="75"/>
    </row>
    <row r="88" spans="2:3" x14ac:dyDescent="0.15">
      <c r="B88" s="76"/>
      <c r="C88" s="75"/>
    </row>
    <row r="89" spans="2:3" x14ac:dyDescent="0.15">
      <c r="B89" s="75"/>
    </row>
    <row r="90" spans="2:3" x14ac:dyDescent="0.15">
      <c r="B90" s="75"/>
    </row>
    <row r="92" spans="2:3" x14ac:dyDescent="0.15">
      <c r="B92" s="75"/>
    </row>
    <row r="93" spans="2:3" x14ac:dyDescent="0.15">
      <c r="C93" s="75"/>
    </row>
    <row r="95" spans="2:3" x14ac:dyDescent="0.15">
      <c r="B95" s="75"/>
    </row>
    <row r="97" spans="3:3" x14ac:dyDescent="0.15">
      <c r="C97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321</v>
      </c>
    </row>
    <row r="4" spans="1:4" x14ac:dyDescent="0.15">
      <c r="B4" s="1" t="s">
        <v>1</v>
      </c>
      <c r="C4" s="1" t="s">
        <v>208</v>
      </c>
    </row>
    <row r="5" spans="1:4" x14ac:dyDescent="0.15">
      <c r="B5" s="1" t="s">
        <v>51</v>
      </c>
      <c r="C5" s="1" t="s">
        <v>209</v>
      </c>
    </row>
    <row r="6" spans="1:4" x14ac:dyDescent="0.15">
      <c r="B6" s="1" t="s">
        <v>92</v>
      </c>
    </row>
    <row r="7" spans="1:4" x14ac:dyDescent="0.15">
      <c r="C7" s="16" t="s">
        <v>211</v>
      </c>
    </row>
    <row r="8" spans="1:4" x14ac:dyDescent="0.15">
      <c r="C8" s="1" t="s">
        <v>210</v>
      </c>
    </row>
    <row r="9" spans="1:4" x14ac:dyDescent="0.15">
      <c r="C9" s="1" t="s">
        <v>212</v>
      </c>
    </row>
    <row r="11" spans="1:4" x14ac:dyDescent="0.15">
      <c r="C11" s="1" t="s">
        <v>213</v>
      </c>
    </row>
    <row r="12" spans="1:4" x14ac:dyDescent="0.15">
      <c r="C12" s="1" t="s">
        <v>214</v>
      </c>
    </row>
    <row r="13" spans="1:4" x14ac:dyDescent="0.15">
      <c r="D13" s="1" t="s">
        <v>215</v>
      </c>
    </row>
    <row r="15" spans="1:4" x14ac:dyDescent="0.1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7"/>
  <sheetViews>
    <sheetView zoomScale="175" zoomScaleNormal="175" workbookViewId="0">
      <pane xSplit="2" ySplit="2" topLeftCell="DG4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53" width="7" style="47" customWidth="1"/>
    <col min="54" max="54" width="6.6640625" style="47" customWidth="1"/>
    <col min="55" max="94" width="7" style="47" customWidth="1"/>
    <col min="95" max="102" width="7.5" style="47" customWidth="1"/>
    <col min="103" max="120" width="7.83203125" style="47" customWidth="1"/>
    <col min="121" max="126" width="7.33203125" style="47" customWidth="1"/>
    <col min="127" max="127" width="4.33203125" customWidth="1"/>
    <col min="128" max="143" width="6.6640625" customWidth="1"/>
    <col min="144" max="144" width="6.6640625" style="47" customWidth="1"/>
    <col min="145" max="152" width="7.5" style="47" customWidth="1"/>
    <col min="153" max="153" width="7" style="47" bestFit="1" customWidth="1"/>
    <col min="154" max="154" width="8.1640625" style="47" customWidth="1"/>
    <col min="155" max="155" width="7" style="47" customWidth="1"/>
    <col min="156" max="156" width="9" style="47" customWidth="1"/>
    <col min="157" max="157" width="7" style="47" customWidth="1"/>
    <col min="158" max="160" width="7.5" style="47" customWidth="1"/>
    <col min="161" max="168" width="7.5" customWidth="1"/>
    <col min="169" max="170" width="7.1640625" customWidth="1"/>
    <col min="171" max="172" width="8.1640625" customWidth="1"/>
    <col min="173" max="173" width="7.6640625" customWidth="1"/>
  </cols>
  <sheetData>
    <row r="1" spans="1:178" x14ac:dyDescent="0.15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15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15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15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15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15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15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15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15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15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15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15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15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15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15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15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15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15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15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15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v>53.7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4" si="35">+DQ20</f>
        <v>53.7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365.40000000000009</v>
      </c>
      <c r="FL20" s="49">
        <f t="shared" ref="FL20:FQ20" si="37">+FK20*0.9</f>
        <v>328.86000000000007</v>
      </c>
      <c r="FM20" s="49">
        <f t="shared" si="37"/>
        <v>295.97400000000005</v>
      </c>
      <c r="FN20" s="49">
        <f t="shared" si="37"/>
        <v>266.37660000000005</v>
      </c>
      <c r="FO20" s="49">
        <f t="shared" si="37"/>
        <v>239.73894000000004</v>
      </c>
      <c r="FP20" s="49">
        <f t="shared" si="37"/>
        <v>215.76504600000004</v>
      </c>
      <c r="FQ20" s="49">
        <f t="shared" si="37"/>
        <v>194.18854140000005</v>
      </c>
    </row>
    <row r="21" spans="1:173" x14ac:dyDescent="0.15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15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15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15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15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/>
      <c r="DR25" s="51"/>
      <c r="DS25" s="51"/>
      <c r="DT25" s="51"/>
      <c r="DU25" s="51"/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0</v>
      </c>
      <c r="FL25" s="49">
        <f t="shared" ref="FL25:FQ25" si="42">+FK25*0.9</f>
        <v>0</v>
      </c>
      <c r="FM25" s="49">
        <f t="shared" si="42"/>
        <v>0</v>
      </c>
      <c r="FN25" s="49">
        <f t="shared" si="42"/>
        <v>0</v>
      </c>
      <c r="FO25" s="49">
        <f t="shared" si="42"/>
        <v>0</v>
      </c>
      <c r="FP25" s="49">
        <f t="shared" si="42"/>
        <v>0</v>
      </c>
      <c r="FQ25" s="49">
        <f t="shared" si="42"/>
        <v>0</v>
      </c>
    </row>
    <row r="26" spans="1:173" x14ac:dyDescent="0.15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15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15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15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v>95.8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95.8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509.90000000000003</v>
      </c>
      <c r="FL29" s="49">
        <f t="shared" ref="FL29:FQ29" si="46">+FK29*0.9</f>
        <v>458.91</v>
      </c>
      <c r="FM29" s="49">
        <f t="shared" si="46"/>
        <v>413.01900000000001</v>
      </c>
      <c r="FN29" s="49">
        <f t="shared" si="46"/>
        <v>371.71710000000002</v>
      </c>
      <c r="FO29" s="49">
        <f t="shared" si="46"/>
        <v>334.54539</v>
      </c>
      <c r="FP29" s="49">
        <f t="shared" si="46"/>
        <v>301.09085099999999</v>
      </c>
      <c r="FQ29" s="49">
        <f t="shared" si="46"/>
        <v>270.98176589999997</v>
      </c>
    </row>
    <row r="30" spans="1:173" x14ac:dyDescent="0.15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15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/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0</v>
      </c>
      <c r="FL31" s="49"/>
      <c r="FM31" s="49"/>
      <c r="FN31" s="49"/>
      <c r="FO31" s="49"/>
      <c r="FP31" s="49"/>
      <c r="FQ31" s="49"/>
    </row>
    <row r="32" spans="1:173" x14ac:dyDescent="0.15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15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15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15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15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15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15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15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15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15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15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15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15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15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15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15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15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15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15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15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15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15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15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15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15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15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15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15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15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15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15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15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15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15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15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15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15304.365000000007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43863.520000000011</v>
      </c>
      <c r="FL67" s="56">
        <f t="shared" si="66"/>
        <v>50496.059000000001</v>
      </c>
      <c r="FM67" s="56">
        <f t="shared" si="66"/>
        <v>60369.33855</v>
      </c>
      <c r="FN67" s="56">
        <f t="shared" si="66"/>
        <v>73418.996517499996</v>
      </c>
      <c r="FO67" s="56">
        <f t="shared" si="66"/>
        <v>82876.142552374949</v>
      </c>
      <c r="FP67" s="56">
        <f t="shared" si="66"/>
        <v>89010.688331193771</v>
      </c>
      <c r="FQ67" s="56">
        <f t="shared" si="66"/>
        <v>82246.406068284894</v>
      </c>
    </row>
    <row r="68" spans="1:251" x14ac:dyDescent="0.15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10604.17239</v>
      </c>
      <c r="FM68" s="49">
        <f t="shared" si="71"/>
        <v>12677.561095500001</v>
      </c>
      <c r="FN68" s="49">
        <f t="shared" si="71"/>
        <v>15417.989268674995</v>
      </c>
      <c r="FO68" s="49">
        <f t="shared" si="71"/>
        <v>17403.989935998739</v>
      </c>
      <c r="FP68" s="49">
        <f t="shared" si="71"/>
        <v>18692.244549550684</v>
      </c>
      <c r="FQ68" s="49">
        <f t="shared" si="71"/>
        <v>12336.960910242735</v>
      </c>
    </row>
    <row r="69" spans="1:251" x14ac:dyDescent="0.15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35813.488200000014</v>
      </c>
      <c r="FL69" s="51">
        <f t="shared" ref="FL69:FO69" si="93">FL67*0.79</f>
        <v>39891.886610000001</v>
      </c>
      <c r="FM69" s="51">
        <f t="shared" si="93"/>
        <v>47691.777454499999</v>
      </c>
      <c r="FN69" s="51">
        <f t="shared" si="93"/>
        <v>58001.007248825001</v>
      </c>
      <c r="FO69" s="51">
        <f t="shared" si="93"/>
        <v>65472.15261637621</v>
      </c>
      <c r="FP69" s="51">
        <f>FP67*0.79</f>
        <v>70318.443781643087</v>
      </c>
      <c r="FQ69" s="51">
        <f>FQ67*0.85</f>
        <v>69909.445158042159</v>
      </c>
    </row>
    <row r="70" spans="1:251" x14ac:dyDescent="0.15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f t="shared" ref="DQ70:DQ71" si="95">+DM70*1.1</f>
        <v>1775.6200000000001</v>
      </c>
      <c r="DR70" s="51">
        <f t="shared" ref="DR70:DR71" si="96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7">SUM(BO70:BR70)</f>
        <v>7879.9</v>
      </c>
      <c r="EY70" s="51">
        <f t="shared" ref="EY70" si="98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9">SUM(CU70:CX70)</f>
        <v>6213.7999999999993</v>
      </c>
      <c r="FG70" s="49">
        <f t="shared" ref="FG70:FG71" si="100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7962.18</v>
      </c>
      <c r="FL70" s="49">
        <f t="shared" ref="FL70:FP70" si="101">+FL67*0.25</f>
        <v>12624.01475</v>
      </c>
      <c r="FM70" s="49">
        <f t="shared" si="101"/>
        <v>15092.3346375</v>
      </c>
      <c r="FN70" s="49">
        <f t="shared" si="101"/>
        <v>18354.749129374999</v>
      </c>
      <c r="FO70" s="49">
        <f t="shared" si="101"/>
        <v>20719.035638093737</v>
      </c>
      <c r="FP70" s="49">
        <f t="shared" si="101"/>
        <v>22252.672082798443</v>
      </c>
      <c r="FQ70" s="49">
        <f>+FQ67*0.25</f>
        <v>20561.601517071223</v>
      </c>
    </row>
    <row r="71" spans="1:251" x14ac:dyDescent="0.15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f t="shared" si="95"/>
        <v>1983.1900000000003</v>
      </c>
      <c r="DR71" s="51">
        <f t="shared" si="96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7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9"/>
        <v>5595</v>
      </c>
      <c r="FG71" s="49">
        <f t="shared" si="100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9881.86</v>
      </c>
      <c r="FL71" s="49"/>
      <c r="FM71" s="49"/>
      <c r="FN71" s="49"/>
      <c r="FO71" s="49"/>
      <c r="FP71" s="49"/>
      <c r="FQ71" s="49"/>
    </row>
    <row r="72" spans="1:251" x14ac:dyDescent="0.15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2">BF71+BF70</f>
        <v>2754.7</v>
      </c>
      <c r="BG72" s="51">
        <f t="shared" si="102"/>
        <v>2476.5</v>
      </c>
      <c r="BH72" s="51">
        <f t="shared" si="102"/>
        <v>2748.6000000000004</v>
      </c>
      <c r="BI72" s="51">
        <f t="shared" si="102"/>
        <v>2823.8999999999996</v>
      </c>
      <c r="BJ72" s="51">
        <f t="shared" si="102"/>
        <v>3170</v>
      </c>
      <c r="BK72" s="51">
        <f t="shared" si="102"/>
        <v>2653.5</v>
      </c>
      <c r="BL72" s="51">
        <f t="shared" ref="BL72:BN72" si="103">BL71+BL70</f>
        <v>2942.6000000000004</v>
      </c>
      <c r="BM72" s="51">
        <f t="shared" si="103"/>
        <v>2914.7</v>
      </c>
      <c r="BN72" s="51">
        <f t="shared" si="103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4">+BW71+BW70</f>
        <v>3000.1</v>
      </c>
      <c r="BX72" s="51">
        <f t="shared" si="104"/>
        <v>3198</v>
      </c>
      <c r="BY72" s="51">
        <f t="shared" si="104"/>
        <v>3029.8</v>
      </c>
      <c r="BZ72" s="51">
        <f t="shared" si="104"/>
        <v>3429</v>
      </c>
      <c r="CA72" s="51">
        <f t="shared" ref="CA72" si="105">SUM(CA70:CA71)</f>
        <v>2594.1999999999998</v>
      </c>
      <c r="CB72" s="51">
        <f t="shared" ref="CB72:CC72" si="106">SUM(CB70:CB71)</f>
        <v>2859.3</v>
      </c>
      <c r="CC72" s="51">
        <f t="shared" si="106"/>
        <v>2915.3</v>
      </c>
      <c r="CD72" s="51">
        <f t="shared" ref="CD72" si="107">SUM(CD70:CD71)</f>
        <v>2985.6000000000004</v>
      </c>
      <c r="CE72" s="51">
        <f t="shared" ref="CE72:CF72" si="108">SUM(CE70:CE71)</f>
        <v>2562.8000000000002</v>
      </c>
      <c r="CF72" s="51">
        <f t="shared" si="108"/>
        <v>2804.9</v>
      </c>
      <c r="CG72" s="51">
        <f t="shared" ref="CG72:CI72" si="109">SUM(CG70:CG71)</f>
        <v>2719.1000000000004</v>
      </c>
      <c r="CH72" s="51">
        <f t="shared" si="109"/>
        <v>3242.6000000000004</v>
      </c>
      <c r="CI72" s="51">
        <f t="shared" si="109"/>
        <v>2694.9</v>
      </c>
      <c r="CJ72" s="51">
        <f t="shared" ref="CJ72:CK72" si="110">SUM(CJ70:CJ71)</f>
        <v>2958.5</v>
      </c>
      <c r="CK72" s="51">
        <f t="shared" si="110"/>
        <v>2801.8</v>
      </c>
      <c r="CL72" s="51">
        <f t="shared" ref="CL72:CM72" si="111">SUM(CL70:CL71)</f>
        <v>3240.7</v>
      </c>
      <c r="CM72" s="51">
        <f t="shared" si="111"/>
        <v>2826</v>
      </c>
      <c r="CN72" s="51">
        <f t="shared" ref="CN72" si="112">SUM(CN70:CN71)</f>
        <v>3002.5</v>
      </c>
      <c r="CO72" s="51">
        <f t="shared" ref="CO72:CP72" si="113">SUM(CO70:CO71)</f>
        <v>2918.5</v>
      </c>
      <c r="CP72" s="51">
        <f t="shared" si="113"/>
        <v>3290.4</v>
      </c>
      <c r="CQ72" s="51">
        <f t="shared" ref="CQ72:CR72" si="114">SUM(CQ70:CQ71)</f>
        <v>2676.9</v>
      </c>
      <c r="CR72" s="51">
        <f t="shared" si="114"/>
        <v>2986.8</v>
      </c>
      <c r="CS72" s="51">
        <f t="shared" ref="CS72:CT72" si="115">SUM(CS70:CS71)</f>
        <v>2959.8999999999996</v>
      </c>
      <c r="CT72" s="51">
        <f t="shared" si="115"/>
        <v>3315.3</v>
      </c>
      <c r="CU72" s="51">
        <f t="shared" ref="CU72:DG72" si="116">SUM(CU70:CU71)</f>
        <v>2747.6</v>
      </c>
      <c r="CV72" s="51">
        <f t="shared" si="116"/>
        <v>2988.5</v>
      </c>
      <c r="CW72" s="51">
        <f t="shared" si="116"/>
        <v>2793.2</v>
      </c>
      <c r="CX72" s="51">
        <f t="shared" si="116"/>
        <v>3279.5</v>
      </c>
      <c r="CY72" s="51">
        <f t="shared" si="116"/>
        <v>2941.7</v>
      </c>
      <c r="CZ72" s="51">
        <f t="shared" si="116"/>
        <v>2838.8</v>
      </c>
      <c r="DA72" s="51">
        <f t="shared" si="116"/>
        <v>3034.5</v>
      </c>
      <c r="DB72" s="51">
        <f t="shared" si="116"/>
        <v>3391.9</v>
      </c>
      <c r="DC72" s="51">
        <f t="shared" si="116"/>
        <v>3248.1</v>
      </c>
      <c r="DD72" s="51">
        <f t="shared" si="116"/>
        <v>3358.5</v>
      </c>
      <c r="DE72" s="51">
        <f t="shared" si="116"/>
        <v>3286.8</v>
      </c>
      <c r="DF72" s="51">
        <f t="shared" si="116"/>
        <v>3551.4</v>
      </c>
      <c r="DG72" s="51">
        <f t="shared" si="116"/>
        <v>3168</v>
      </c>
      <c r="DH72" s="51">
        <f t="shared" ref="DH72:DN72" si="117">SUM(DH70:DH71)</f>
        <v>3407</v>
      </c>
      <c r="DI72" s="51">
        <f t="shared" si="117"/>
        <v>3417.1000000000004</v>
      </c>
      <c r="DJ72" s="51">
        <f t="shared" si="117"/>
        <v>3639.1000000000004</v>
      </c>
      <c r="DK72" s="51">
        <f t="shared" si="117"/>
        <v>3734.3</v>
      </c>
      <c r="DL72" s="51">
        <f t="shared" si="117"/>
        <v>4281.8999999999996</v>
      </c>
      <c r="DM72" s="51">
        <f t="shared" si="117"/>
        <v>3417.1000000000004</v>
      </c>
      <c r="DN72" s="51">
        <f t="shared" si="117"/>
        <v>4487.2999999999993</v>
      </c>
      <c r="DO72" s="51">
        <f t="shared" ref="DO72:DR72" si="118">SUM(DO70:DO71)</f>
        <v>4475</v>
      </c>
      <c r="DP72" s="51">
        <f t="shared" si="118"/>
        <v>4674.2</v>
      </c>
      <c r="DQ72" s="51">
        <f t="shared" si="118"/>
        <v>3758.8100000000004</v>
      </c>
      <c r="DR72" s="51">
        <f t="shared" si="118"/>
        <v>4936.0300000000007</v>
      </c>
      <c r="DS72" s="51">
        <f t="shared" ref="DS72:DV72" si="119">SUM(DS70:DS71)</f>
        <v>0</v>
      </c>
      <c r="DT72" s="51">
        <f t="shared" si="119"/>
        <v>0</v>
      </c>
      <c r="DU72" s="51">
        <f t="shared" si="119"/>
        <v>0</v>
      </c>
      <c r="DV72" s="51">
        <f t="shared" si="119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20">EJ71+EJ70</f>
        <v>3603.3</v>
      </c>
      <c r="EK72" s="51">
        <f t="shared" ref="EK72:EM72" si="121">EK71+EK70</f>
        <v>4397.2000000000007</v>
      </c>
      <c r="EL72" s="51">
        <f t="shared" si="121"/>
        <v>4541.2</v>
      </c>
      <c r="EM72" s="51">
        <f t="shared" si="121"/>
        <v>5246.8</v>
      </c>
      <c r="EN72" s="51">
        <f t="shared" ref="EN72:ET72" si="122">EN71+EN70</f>
        <v>5652</v>
      </c>
      <c r="EO72" s="51">
        <f t="shared" si="122"/>
        <v>5573</v>
      </c>
      <c r="EP72" s="51">
        <f t="shared" si="122"/>
        <v>6405</v>
      </c>
      <c r="EQ72" s="51">
        <f t="shared" si="122"/>
        <v>6975</v>
      </c>
      <c r="ER72" s="51">
        <f t="shared" si="122"/>
        <v>7523</v>
      </c>
      <c r="ES72" s="51">
        <f t="shared" si="122"/>
        <v>7882</v>
      </c>
      <c r="ET72" s="51">
        <f t="shared" si="122"/>
        <v>8087.16</v>
      </c>
      <c r="EU72" s="51">
        <f>EU71+EU70</f>
        <v>10436.099999999999</v>
      </c>
      <c r="EV72" s="51">
        <f t="shared" ref="EV72:FB72" si="123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3"/>
        <v>7137.8249999999998</v>
      </c>
      <c r="FA72" s="51">
        <f t="shared" si="123"/>
        <v>5710.26</v>
      </c>
      <c r="FB72" s="51">
        <f t="shared" si="123"/>
        <v>0</v>
      </c>
      <c r="FC72" s="51"/>
      <c r="FD72" s="51">
        <f>FD71+FD70</f>
        <v>11078.599999999999</v>
      </c>
      <c r="FE72" s="51">
        <f t="shared" ref="FE72:FF72" si="124">FE71+FE70</f>
        <v>11026.3</v>
      </c>
      <c r="FF72" s="51">
        <f t="shared" si="124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17844.04</v>
      </c>
      <c r="FL72" s="51">
        <f t="shared" ref="FL72" si="125">FL71+FL70</f>
        <v>12624.01475</v>
      </c>
      <c r="FM72" s="51">
        <f t="shared" ref="FM72" si="126">FM71+FM70</f>
        <v>15092.3346375</v>
      </c>
      <c r="FN72" s="51">
        <f t="shared" ref="FN72" si="127">FN71+FN70</f>
        <v>18354.749129374999</v>
      </c>
      <c r="FO72" s="51">
        <f t="shared" ref="FO72" si="128">FO71+FO70</f>
        <v>20719.035638093737</v>
      </c>
      <c r="FP72" s="51">
        <f>FP71+FP70</f>
        <v>22252.672082798443</v>
      </c>
      <c r="FQ72" s="51">
        <f>FQ71+FQ70</f>
        <v>20561.601517071223</v>
      </c>
    </row>
    <row r="73" spans="1:251" x14ac:dyDescent="0.15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9">AP69-AP70-AP71</f>
        <v>651.10000000000036</v>
      </c>
      <c r="AQ73" s="51">
        <f t="shared" si="129"/>
        <v>558.43663366336614</v>
      </c>
      <c r="AR73" s="51">
        <f t="shared" si="129"/>
        <v>550.89999999999975</v>
      </c>
      <c r="AS73" s="51">
        <f t="shared" si="129"/>
        <v>676.63333333333367</v>
      </c>
      <c r="AT73" s="51">
        <f t="shared" si="129"/>
        <v>752.20000000000073</v>
      </c>
      <c r="AU73" s="51">
        <f t="shared" si="129"/>
        <v>747.30000000000018</v>
      </c>
      <c r="AV73" s="51">
        <f t="shared" si="129"/>
        <v>774.09999999999991</v>
      </c>
      <c r="AW73" s="51">
        <f t="shared" si="129"/>
        <v>942.50000000000045</v>
      </c>
      <c r="AX73" s="51">
        <f t="shared" si="129"/>
        <v>2301.8000000000006</v>
      </c>
      <c r="AY73" s="51">
        <f t="shared" si="129"/>
        <v>1215.4000000000003</v>
      </c>
      <c r="AZ73" s="51">
        <f t="shared" ref="AZ73:BE73" si="130">AZ69-AZ70-AZ71</f>
        <v>815.80000000000007</v>
      </c>
      <c r="BA73" s="51">
        <f t="shared" si="130"/>
        <v>2522.3999999999987</v>
      </c>
      <c r="BB73" s="51">
        <f t="shared" si="130"/>
        <v>2683.5000000000005</v>
      </c>
      <c r="BC73" s="51">
        <f t="shared" si="130"/>
        <v>2702.900000000001</v>
      </c>
      <c r="BD73" s="51">
        <f t="shared" si="130"/>
        <v>2850.9999999999986</v>
      </c>
      <c r="BE73" s="51">
        <f t="shared" si="130"/>
        <v>3039.5000000000009</v>
      </c>
      <c r="BF73" s="51">
        <f t="shared" ref="BF73:BK73" si="131">BF69-BF72</f>
        <v>1556.1999999999998</v>
      </c>
      <c r="BG73" s="51">
        <f t="shared" si="131"/>
        <v>1598.9</v>
      </c>
      <c r="BH73" s="51">
        <f t="shared" si="131"/>
        <v>1417.5</v>
      </c>
      <c r="BI73" s="51">
        <f t="shared" si="131"/>
        <v>1686.2000000000007</v>
      </c>
      <c r="BJ73" s="51">
        <f t="shared" si="131"/>
        <v>1332.6999999999998</v>
      </c>
      <c r="BK73" s="51">
        <f t="shared" si="131"/>
        <v>1709.5</v>
      </c>
      <c r="BL73" s="51">
        <f t="shared" ref="BL73:BN73" si="132">BL69-BL72</f>
        <v>1782.1999999999998</v>
      </c>
      <c r="BM73" s="51">
        <f t="shared" si="132"/>
        <v>1752.5</v>
      </c>
      <c r="BN73" s="51">
        <f t="shared" si="132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3">+BW69-BW72</f>
        <v>1443.6</v>
      </c>
      <c r="BX73" s="51">
        <f t="shared" si="133"/>
        <v>1566.5</v>
      </c>
      <c r="BY73" s="51">
        <f t="shared" si="133"/>
        <v>1544.6999999999998</v>
      </c>
      <c r="BZ73" s="51">
        <f t="shared" si="133"/>
        <v>993.30000000000018</v>
      </c>
      <c r="CA73" s="51">
        <f t="shared" ref="CA73" si="134">CA69-CA72</f>
        <v>866.20000000000073</v>
      </c>
      <c r="CB73" s="51">
        <f t="shared" ref="CB73:CC73" si="135">CB69-CB72</f>
        <v>886.60000000000036</v>
      </c>
      <c r="CC73" s="51">
        <f t="shared" si="135"/>
        <v>693.30000000000018</v>
      </c>
      <c r="CD73" s="51">
        <f t="shared" ref="CD73" si="136">CD69-CD72</f>
        <v>882.59999999999991</v>
      </c>
      <c r="CE73" s="51">
        <f t="shared" ref="CE73:CF73" si="137">CE69-CE72</f>
        <v>889.19999999999982</v>
      </c>
      <c r="CF73" s="51">
        <f t="shared" si="137"/>
        <v>1139.8999999999996</v>
      </c>
      <c r="CG73" s="51">
        <f t="shared" ref="CG73:CI73" si="138">CG69-CG72</f>
        <v>1003.6999999999994</v>
      </c>
      <c r="CH73" s="51">
        <f t="shared" si="138"/>
        <v>743.80000000000018</v>
      </c>
      <c r="CI73" s="51">
        <f t="shared" si="138"/>
        <v>847.20000000000027</v>
      </c>
      <c r="CJ73" s="51">
        <f t="shared" ref="CJ73:CK73" si="139">CJ69-CJ72</f>
        <v>1147.8999999999996</v>
      </c>
      <c r="CK73" s="51">
        <f t="shared" si="139"/>
        <v>988.99999999999955</v>
      </c>
      <c r="CL73" s="51">
        <f t="shared" ref="CL73:CM73" si="140">CL69-CL72</f>
        <v>1053.8000000000002</v>
      </c>
      <c r="CM73" s="51">
        <f t="shared" si="140"/>
        <v>1054.4000000000001</v>
      </c>
      <c r="CN73" s="51">
        <f t="shared" ref="CN73" si="141">CN69-CN72</f>
        <v>1250.1000000000004</v>
      </c>
      <c r="CO73" s="51">
        <f t="shared" ref="CO73:CP73" si="142">CO69-CO72</f>
        <v>1153.1999999999998</v>
      </c>
      <c r="CP73" s="51">
        <f t="shared" si="142"/>
        <v>1225.3999999999992</v>
      </c>
      <c r="CQ73" s="51">
        <f t="shared" ref="CQ73:CR73" si="143">CQ69-CQ72</f>
        <v>715.59999999999991</v>
      </c>
      <c r="CR73" s="51">
        <f t="shared" si="143"/>
        <v>1665.6999999999998</v>
      </c>
      <c r="CS73" s="51">
        <f t="shared" ref="CS73:CT73" si="144">CS69-CS72</f>
        <v>1539.6999999999998</v>
      </c>
      <c r="CT73" s="51">
        <f t="shared" si="144"/>
        <v>1529.6000000000004</v>
      </c>
      <c r="CU73" s="51">
        <f t="shared" ref="CU73:DG73" si="145">CU69-CU72</f>
        <v>1333.9999999999977</v>
      </c>
      <c r="CV73" s="51">
        <f t="shared" si="145"/>
        <v>1575.0000000000009</v>
      </c>
      <c r="CW73" s="51">
        <f t="shared" si="145"/>
        <v>1565.0000000000009</v>
      </c>
      <c r="CX73" s="51">
        <f t="shared" si="145"/>
        <v>1604.8999999999996</v>
      </c>
      <c r="CY73" s="51">
        <f t="shared" si="145"/>
        <v>1761.5999999999976</v>
      </c>
      <c r="CZ73" s="51">
        <f t="shared" si="145"/>
        <v>1541.3999999999987</v>
      </c>
      <c r="DA73" s="51">
        <f t="shared" si="145"/>
        <v>1506.1999999999989</v>
      </c>
      <c r="DB73" s="51">
        <f t="shared" si="145"/>
        <v>2328.3999999999992</v>
      </c>
      <c r="DC73" s="51">
        <f t="shared" si="145"/>
        <v>1886.1000000000008</v>
      </c>
      <c r="DD73" s="51">
        <f t="shared" si="145"/>
        <v>1983.4999999999973</v>
      </c>
      <c r="DE73" s="51">
        <f t="shared" si="145"/>
        <v>2064.3999999999978</v>
      </c>
      <c r="DF73" s="51">
        <f t="shared" si="145"/>
        <v>2398.2999999999997</v>
      </c>
      <c r="DG73" s="51">
        <f t="shared" si="145"/>
        <v>2774.5999999999995</v>
      </c>
      <c r="DH73" s="51">
        <f t="shared" ref="DH73:DN73" si="146">DH69-DH72</f>
        <v>1771.7000000000016</v>
      </c>
      <c r="DI73" s="51">
        <f t="shared" si="146"/>
        <v>1945.2999999999993</v>
      </c>
      <c r="DJ73" s="51">
        <f t="shared" si="146"/>
        <v>2238.8000000000011</v>
      </c>
      <c r="DK73" s="51">
        <f t="shared" si="146"/>
        <v>1724.9999999999991</v>
      </c>
      <c r="DL73" s="51">
        <f t="shared" si="146"/>
        <v>1770.2999999999993</v>
      </c>
      <c r="DM73" s="51">
        <f t="shared" si="146"/>
        <v>2926.5999999999976</v>
      </c>
      <c r="DN73" s="51">
        <f t="shared" si="146"/>
        <v>3320.0000000000018</v>
      </c>
      <c r="DO73" s="51">
        <f t="shared" ref="DO73:DR73" si="147">DO69-DO72</f>
        <v>2758.8999999999996</v>
      </c>
      <c r="DP73" s="51">
        <f t="shared" si="147"/>
        <v>4597.3999999999987</v>
      </c>
      <c r="DQ73" s="51">
        <f t="shared" si="147"/>
        <v>5648.9900000000043</v>
      </c>
      <c r="DR73" s="51">
        <f t="shared" si="147"/>
        <v>5522.0582000000031</v>
      </c>
      <c r="DS73" s="51">
        <f t="shared" ref="DS73:DV73" si="148">DS69-DS72</f>
        <v>0</v>
      </c>
      <c r="DT73" s="51">
        <f t="shared" si="148"/>
        <v>0</v>
      </c>
      <c r="DU73" s="51">
        <f t="shared" si="148"/>
        <v>0</v>
      </c>
      <c r="DV73" s="51">
        <f t="shared" si="148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9">EJ69-EJ70-EJ71</f>
        <v>2438.3999999999996</v>
      </c>
      <c r="EK73" s="51">
        <f t="shared" ref="EK73:EM73" si="150">EK69-EK70-EK71</f>
        <v>2824.4999999999986</v>
      </c>
      <c r="EL73" s="51">
        <f t="shared" si="150"/>
        <v>3363.6999999999994</v>
      </c>
      <c r="EM73" s="51">
        <f t="shared" si="150"/>
        <v>3559.7</v>
      </c>
      <c r="EN73" s="51">
        <f t="shared" ref="EN73:EV73" si="151">EN69-EN70-EN71</f>
        <v>3817</v>
      </c>
      <c r="EO73" s="51">
        <f t="shared" si="151"/>
        <v>3406.2000000000007</v>
      </c>
      <c r="EP73" s="51">
        <f t="shared" si="151"/>
        <v>3505</v>
      </c>
      <c r="EQ73" s="51">
        <f t="shared" si="151"/>
        <v>3660</v>
      </c>
      <c r="ER73" s="51">
        <f t="shared" si="151"/>
        <v>3653</v>
      </c>
      <c r="ES73" s="51">
        <f t="shared" si="151"/>
        <v>4400.4999999999982</v>
      </c>
      <c r="ET73" s="51">
        <f t="shared" si="151"/>
        <v>6393.6959999999981</v>
      </c>
      <c r="EU73" s="51">
        <f>EU69-EU70-EU71</f>
        <v>10149.599999999999</v>
      </c>
      <c r="EV73" s="51">
        <f t="shared" si="151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2">EZ69-EZ70-EZ71</f>
        <v>-7137.8249999999998</v>
      </c>
      <c r="FA73" s="51">
        <f t="shared" si="152"/>
        <v>-5710.26</v>
      </c>
      <c r="FB73" s="51">
        <f t="shared" si="152"/>
        <v>0</v>
      </c>
      <c r="FC73" s="51"/>
      <c r="FD73" s="51">
        <f t="shared" ref="FD73:FF73" si="153">+FD69-FD72</f>
        <v>4447.9000000000051</v>
      </c>
      <c r="FE73" s="51">
        <f t="shared" si="153"/>
        <v>5785.0999999999985</v>
      </c>
      <c r="FF73" s="51">
        <f t="shared" si="153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17969.448200000013</v>
      </c>
      <c r="FL73" s="51">
        <f t="shared" ref="FL73" si="154">+FL69-FL72</f>
        <v>27267.871859999999</v>
      </c>
      <c r="FM73" s="51">
        <f t="shared" ref="FM73" si="155">+FM69-FM72</f>
        <v>32599.442816999999</v>
      </c>
      <c r="FN73" s="51">
        <f t="shared" ref="FN73" si="156">+FN69-FN72</f>
        <v>39646.258119450002</v>
      </c>
      <c r="FO73" s="51">
        <f t="shared" ref="FO73" si="157">+FO69-FO72</f>
        <v>44753.116978282473</v>
      </c>
      <c r="FP73" s="51">
        <f>+FP69-FP72</f>
        <v>48065.771698844648</v>
      </c>
      <c r="FQ73" s="51">
        <f>+FQ69-FQ72</f>
        <v>49347.843640970939</v>
      </c>
    </row>
    <row r="74" spans="1:251" x14ac:dyDescent="0.15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/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8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9">SUM(CU74:CX74)</f>
        <v>320.2</v>
      </c>
      <c r="FG74" s="49">
        <f t="shared" ref="FG74" si="160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1">+FK95*$FS$93</f>
        <v>-292.50721835999934</v>
      </c>
      <c r="FM74" s="49">
        <f t="shared" si="161"/>
        <v>1218.1132015718408</v>
      </c>
      <c r="FN74" s="49">
        <f t="shared" si="161"/>
        <v>3111.8963386118639</v>
      </c>
      <c r="FO74" s="49">
        <f t="shared" si="161"/>
        <v>5506.3529882633284</v>
      </c>
      <c r="FP74" s="49">
        <f t="shared" si="161"/>
        <v>8320.8833063898946</v>
      </c>
      <c r="FQ74" s="49">
        <f>+FP95*$FS$93</f>
        <v>11478.535986683028</v>
      </c>
    </row>
    <row r="75" spans="1:251" x14ac:dyDescent="0.15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2">AP73+AP74</f>
        <v>720.20000000000039</v>
      </c>
      <c r="AQ75" s="51">
        <f t="shared" si="162"/>
        <v>657.43663366336614</v>
      </c>
      <c r="AR75" s="51">
        <f t="shared" si="162"/>
        <v>596.29999999999973</v>
      </c>
      <c r="AS75" s="51">
        <f t="shared" si="162"/>
        <v>761.63333333333367</v>
      </c>
      <c r="AT75" s="51">
        <f t="shared" si="162"/>
        <v>837.40000000000077</v>
      </c>
      <c r="AU75" s="51">
        <f t="shared" si="162"/>
        <v>779.30000000000018</v>
      </c>
      <c r="AV75" s="51">
        <f t="shared" si="162"/>
        <v>821.09999999999991</v>
      </c>
      <c r="AW75" s="51">
        <f t="shared" si="162"/>
        <v>937.7000000000005</v>
      </c>
      <c r="AX75" s="51">
        <f t="shared" si="162"/>
        <v>2340.7000000000007</v>
      </c>
      <c r="AY75" s="51">
        <f t="shared" si="162"/>
        <v>1253.7000000000003</v>
      </c>
      <c r="AZ75" s="51">
        <f t="shared" ref="AZ75:BG75" si="163">AZ73+AZ74</f>
        <v>817.6</v>
      </c>
      <c r="BA75" s="51">
        <f t="shared" si="163"/>
        <v>2572.1999999999989</v>
      </c>
      <c r="BB75" s="51">
        <f t="shared" si="163"/>
        <v>2715.6000000000004</v>
      </c>
      <c r="BC75" s="51">
        <f t="shared" si="163"/>
        <v>2723.2000000000012</v>
      </c>
      <c r="BD75" s="51">
        <f t="shared" si="163"/>
        <v>2883.2999999999988</v>
      </c>
      <c r="BE75" s="51">
        <f t="shared" si="163"/>
        <v>3042.0000000000009</v>
      </c>
      <c r="BF75" s="51">
        <f t="shared" si="163"/>
        <v>1507.9999999999998</v>
      </c>
      <c r="BG75" s="51">
        <f t="shared" si="163"/>
        <v>1528.2</v>
      </c>
      <c r="BH75" s="51">
        <f t="shared" ref="BH75:BM75" si="164">BH73+BH74</f>
        <v>1393.4</v>
      </c>
      <c r="BI75" s="51">
        <f t="shared" si="164"/>
        <v>1619.3000000000006</v>
      </c>
      <c r="BJ75" s="51">
        <f t="shared" si="164"/>
        <v>1264.8999999999999</v>
      </c>
      <c r="BK75" s="51">
        <f t="shared" si="164"/>
        <v>1784</v>
      </c>
      <c r="BL75" s="51">
        <f t="shared" si="164"/>
        <v>1745.3999999999999</v>
      </c>
      <c r="BM75" s="51">
        <f t="shared" si="164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5">+BW73+BW74</f>
        <v>1477.3999999999999</v>
      </c>
      <c r="BX75" s="51">
        <f t="shared" si="165"/>
        <v>1578.4</v>
      </c>
      <c r="BY75" s="51">
        <f t="shared" si="165"/>
        <v>1513.3999999999999</v>
      </c>
      <c r="BZ75" s="51">
        <f>+BZ73+BZ74</f>
        <v>1002.4000000000002</v>
      </c>
      <c r="CA75" s="51">
        <f t="shared" ref="CA75" si="166">CA73-CA74</f>
        <v>810.20000000000073</v>
      </c>
      <c r="CB75" s="51">
        <f t="shared" ref="CB75:CC75" si="167">CB73-CB74</f>
        <v>832.80000000000041</v>
      </c>
      <c r="CC75" s="51">
        <f t="shared" si="167"/>
        <v>599.80000000000018</v>
      </c>
      <c r="CD75" s="51">
        <f t="shared" ref="CD75" si="168">CD73-CD74</f>
        <v>745.39999999999986</v>
      </c>
      <c r="CE75" s="51">
        <f t="shared" ref="CE75:CF75" si="169">CE73-CE74</f>
        <v>796.49999999999977</v>
      </c>
      <c r="CF75" s="51">
        <f t="shared" si="169"/>
        <v>1263.1999999999996</v>
      </c>
      <c r="CG75" s="51">
        <f t="shared" ref="CG75:CI75" si="170">CG73-CG74</f>
        <v>917.19999999999936</v>
      </c>
      <c r="CH75" s="51">
        <f t="shared" si="170"/>
        <v>699.10000000000014</v>
      </c>
      <c r="CI75" s="51">
        <f t="shared" si="170"/>
        <v>996.20000000000027</v>
      </c>
      <c r="CJ75" s="51">
        <f t="shared" ref="CJ75:CK75" si="171">CJ73-CJ74</f>
        <v>1126.6999999999996</v>
      </c>
      <c r="CK75" s="51">
        <f t="shared" si="171"/>
        <v>961.7999999999995</v>
      </c>
      <c r="CL75" s="51">
        <f t="shared" ref="CL75:CM75" si="172">CL73-CL74</f>
        <v>1038.0000000000002</v>
      </c>
      <c r="CM75" s="51">
        <f t="shared" si="172"/>
        <v>976.10000000000014</v>
      </c>
      <c r="CN75" s="51">
        <f t="shared" ref="CN75:CP75" si="173">CN73-CN74</f>
        <v>1189.7000000000003</v>
      </c>
      <c r="CO75" s="51">
        <f t="shared" si="173"/>
        <v>1103.2999999999997</v>
      </c>
      <c r="CP75" s="51">
        <f t="shared" si="173"/>
        <v>1113.4999999999991</v>
      </c>
      <c r="CQ75" s="51">
        <f t="shared" ref="CQ75:CR75" si="174">CQ73-CQ74</f>
        <v>648.09999999999991</v>
      </c>
      <c r="CR75" s="51">
        <f t="shared" si="174"/>
        <v>1627.6999999999998</v>
      </c>
      <c r="CS75" s="51">
        <f t="shared" ref="CS75:CT75" si="175">CS73-CS74</f>
        <v>1555.1</v>
      </c>
      <c r="CT75" s="51">
        <f t="shared" si="175"/>
        <v>1544.9000000000003</v>
      </c>
      <c r="CU75" s="51">
        <f t="shared" ref="CU75:DR75" si="176">CU73-CU74</f>
        <v>1278.0999999999976</v>
      </c>
      <c r="CV75" s="51">
        <f t="shared" si="176"/>
        <v>1483.5000000000009</v>
      </c>
      <c r="CW75" s="51">
        <f t="shared" si="176"/>
        <v>1474.900000000001</v>
      </c>
      <c r="CX75" s="51">
        <f t="shared" si="176"/>
        <v>1522.1999999999996</v>
      </c>
      <c r="CY75" s="51">
        <f t="shared" si="176"/>
        <v>1683.3999999999976</v>
      </c>
      <c r="CZ75" s="51">
        <f t="shared" si="176"/>
        <v>1460.1999999999987</v>
      </c>
      <c r="DA75" s="51">
        <f t="shared" si="176"/>
        <v>1422.399999999999</v>
      </c>
      <c r="DB75" s="51">
        <f t="shared" si="176"/>
        <v>2244.9999999999991</v>
      </c>
      <c r="DC75" s="51">
        <f t="shared" si="176"/>
        <v>1920.7000000000007</v>
      </c>
      <c r="DD75" s="51">
        <f t="shared" si="176"/>
        <v>1901.9999999999973</v>
      </c>
      <c r="DE75" s="51">
        <f t="shared" si="176"/>
        <v>1986.7999999999979</v>
      </c>
      <c r="DF75" s="51">
        <f t="shared" si="176"/>
        <v>2320.9999999999995</v>
      </c>
      <c r="DG75" s="51">
        <f t="shared" si="176"/>
        <v>2812.2999999999993</v>
      </c>
      <c r="DH75" s="51">
        <f t="shared" si="176"/>
        <v>1890.9000000000017</v>
      </c>
      <c r="DI75" s="51">
        <f t="shared" si="176"/>
        <v>1834.2999999999993</v>
      </c>
      <c r="DJ75" s="51">
        <f t="shared" si="176"/>
        <v>2195.3000000000011</v>
      </c>
      <c r="DK75" s="51">
        <f t="shared" si="176"/>
        <v>1689.299999999999</v>
      </c>
      <c r="DL75" s="51">
        <f t="shared" si="176"/>
        <v>1807.0999999999992</v>
      </c>
      <c r="DM75" s="51">
        <f t="shared" si="176"/>
        <v>2926.5999999999976</v>
      </c>
      <c r="DN75" s="51">
        <f t="shared" si="176"/>
        <v>3316.0000000000018</v>
      </c>
      <c r="DO75" s="51">
        <f t="shared" si="176"/>
        <v>2704.7</v>
      </c>
      <c r="DP75" s="51">
        <f t="shared" si="176"/>
        <v>4399.7999999999984</v>
      </c>
      <c r="DQ75" s="51">
        <f t="shared" si="176"/>
        <v>5648.9900000000043</v>
      </c>
      <c r="DR75" s="51">
        <f t="shared" si="176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7">EJ73+EJ74</f>
        <v>2205.6999999999998</v>
      </c>
      <c r="EK75" s="51">
        <f t="shared" si="177"/>
        <v>2643.1999999999985</v>
      </c>
      <c r="EL75" s="51">
        <f t="shared" si="177"/>
        <v>3179.8999999999992</v>
      </c>
      <c r="EM75" s="51">
        <f t="shared" si="177"/>
        <v>3377.3999999999996</v>
      </c>
      <c r="EN75" s="51">
        <f t="shared" ref="EN75:ES75" si="178">EN73+EN74</f>
        <v>3951</v>
      </c>
      <c r="EO75" s="51">
        <f t="shared" si="178"/>
        <v>3620.2000000000007</v>
      </c>
      <c r="EP75" s="51">
        <f t="shared" si="178"/>
        <v>3590</v>
      </c>
      <c r="EQ75" s="51">
        <f t="shared" si="178"/>
        <v>3939</v>
      </c>
      <c r="ER75" s="51">
        <f t="shared" si="178"/>
        <v>3966</v>
      </c>
      <c r="ES75" s="51">
        <f t="shared" si="178"/>
        <v>4601.4999999999982</v>
      </c>
      <c r="ET75" s="51">
        <f t="shared" ref="ET75" si="179">ET73+ET74</f>
        <v>6493.6959999999981</v>
      </c>
      <c r="EU75" s="51">
        <f t="shared" ref="EU75:FD75" si="180">EU73+EU74</f>
        <v>10156.499999999998</v>
      </c>
      <c r="EV75" s="51">
        <f t="shared" si="180"/>
        <v>5805.7999999999993</v>
      </c>
      <c r="EW75" s="51">
        <f t="shared" si="180"/>
        <v>5544.899999999996</v>
      </c>
      <c r="EX75" s="51">
        <f t="shared" si="180"/>
        <v>5729.7000000000016</v>
      </c>
      <c r="EY75" s="51">
        <f t="shared" si="180"/>
        <v>4299.5999999999995</v>
      </c>
      <c r="EZ75" s="51">
        <f t="shared" si="180"/>
        <v>-7137.8249999999998</v>
      </c>
      <c r="FA75" s="51">
        <f t="shared" si="180"/>
        <v>-5710.26</v>
      </c>
      <c r="FB75" s="51">
        <f t="shared" si="180"/>
        <v>0</v>
      </c>
      <c r="FC75" s="51">
        <f t="shared" si="180"/>
        <v>0</v>
      </c>
      <c r="FD75" s="51">
        <f t="shared" si="180"/>
        <v>4447.9000000000051</v>
      </c>
      <c r="FE75" s="51">
        <f t="shared" ref="FE75:FP75" si="181">FE73+FE74</f>
        <v>5785.0999999999985</v>
      </c>
      <c r="FF75" s="51">
        <f t="shared" si="181"/>
        <v>6399.0999999999976</v>
      </c>
      <c r="FG75" s="51">
        <f t="shared" si="181"/>
        <v>7464.2000000000007</v>
      </c>
      <c r="FH75" s="51">
        <f>FH73+FH74</f>
        <v>8534.0999999999985</v>
      </c>
      <c r="FI75" s="51">
        <f t="shared" si="181"/>
        <v>8728.0000000000055</v>
      </c>
      <c r="FJ75" s="51">
        <f>FJ73+FJ74</f>
        <v>9583.1000000000022</v>
      </c>
      <c r="FK75" s="51">
        <f>FK73+FK74</f>
        <v>17519.448200000013</v>
      </c>
      <c r="FL75" s="51">
        <f t="shared" si="181"/>
        <v>26975.364641640001</v>
      </c>
      <c r="FM75" s="51">
        <f t="shared" si="181"/>
        <v>33817.556018571842</v>
      </c>
      <c r="FN75" s="51">
        <f t="shared" si="181"/>
        <v>42758.154458061865</v>
      </c>
      <c r="FO75" s="51">
        <f t="shared" si="181"/>
        <v>50259.469966545803</v>
      </c>
      <c r="FP75" s="51">
        <f t="shared" si="181"/>
        <v>56386.655005234541</v>
      </c>
      <c r="FQ75" s="51">
        <f>FQ73+FQ74</f>
        <v>60826.379627653965</v>
      </c>
    </row>
    <row r="76" spans="1:251" x14ac:dyDescent="0.15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2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f>+DQ75*0.15</f>
        <v>847.34850000000063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3">EZ75*0.28</f>
        <v>-1998.5910000000001</v>
      </c>
      <c r="FA76" s="51">
        <f t="shared" si="183"/>
        <v>-1598.8728000000003</v>
      </c>
      <c r="FB76" s="51">
        <f t="shared" si="183"/>
        <v>0</v>
      </c>
      <c r="FC76" s="51"/>
      <c r="FD76" s="51"/>
      <c r="FE76" s="51"/>
      <c r="FF76" s="49">
        <f t="shared" ref="FF76" si="184">SUM(CU76:CX76)</f>
        <v>685.4</v>
      </c>
      <c r="FG76" s="49">
        <f t="shared" ref="FG76" si="185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2452.722748000002</v>
      </c>
      <c r="FL76" s="51">
        <f t="shared" ref="FL76:FP76" si="186">FL75*0.2</f>
        <v>5395.0729283280007</v>
      </c>
      <c r="FM76" s="51">
        <f t="shared" si="186"/>
        <v>6763.511203714369</v>
      </c>
      <c r="FN76" s="51">
        <f t="shared" si="186"/>
        <v>8551.6308916123726</v>
      </c>
      <c r="FO76" s="51">
        <f t="shared" si="186"/>
        <v>10051.893993309161</v>
      </c>
      <c r="FP76" s="51">
        <f t="shared" si="186"/>
        <v>11277.331001046909</v>
      </c>
      <c r="FQ76" s="51">
        <f>FQ75*0.2</f>
        <v>12165.275925530794</v>
      </c>
    </row>
    <row r="77" spans="1:251" x14ac:dyDescent="0.15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7">AP75-AP76</f>
        <v>490.20000000000039</v>
      </c>
      <c r="AQ77" s="51">
        <f t="shared" si="187"/>
        <v>449.43663366336614</v>
      </c>
      <c r="AR77" s="51">
        <f t="shared" si="187"/>
        <v>390.99999999999972</v>
      </c>
      <c r="AS77" s="51">
        <f t="shared" si="187"/>
        <v>537.53333333333364</v>
      </c>
      <c r="AT77" s="51">
        <f t="shared" si="187"/>
        <v>642.40000000000077</v>
      </c>
      <c r="AU77" s="51">
        <f t="shared" si="187"/>
        <v>557.30000000000018</v>
      </c>
      <c r="AV77" s="51">
        <f t="shared" si="187"/>
        <v>602.09999999999991</v>
      </c>
      <c r="AW77" s="51">
        <f t="shared" si="187"/>
        <v>717.10000000000048</v>
      </c>
      <c r="AX77" s="51">
        <f t="shared" si="187"/>
        <v>2114.1000000000008</v>
      </c>
      <c r="AY77" s="51">
        <f t="shared" si="187"/>
        <v>996.10000000000025</v>
      </c>
      <c r="AZ77" s="51">
        <f t="shared" si="187"/>
        <v>554.5</v>
      </c>
      <c r="BA77" s="51">
        <f t="shared" ref="BA77:BF77" si="188">BA75-BA76</f>
        <v>2308.8999999999987</v>
      </c>
      <c r="BB77" s="51">
        <f t="shared" si="188"/>
        <v>2517.7000000000003</v>
      </c>
      <c r="BC77" s="51">
        <f t="shared" si="188"/>
        <v>2731.2000000000012</v>
      </c>
      <c r="BD77" s="51">
        <f t="shared" si="188"/>
        <v>2635.7999999999988</v>
      </c>
      <c r="BE77" s="51">
        <f t="shared" si="188"/>
        <v>2722.0000000000009</v>
      </c>
      <c r="BF77" s="51">
        <f t="shared" si="188"/>
        <v>1212.0999999999999</v>
      </c>
      <c r="BG77" s="51">
        <f t="shared" ref="BG77:BL77" si="189">BG75-BG76</f>
        <v>1157.9000000000001</v>
      </c>
      <c r="BH77" s="51">
        <f t="shared" si="189"/>
        <v>1047.4000000000001</v>
      </c>
      <c r="BI77" s="51">
        <f t="shared" si="189"/>
        <v>1491.6000000000006</v>
      </c>
      <c r="BJ77" s="51">
        <f t="shared" si="189"/>
        <v>999.19999999999982</v>
      </c>
      <c r="BK77" s="51">
        <f t="shared" si="189"/>
        <v>1297.5999999999999</v>
      </c>
      <c r="BL77" s="51">
        <f t="shared" si="189"/>
        <v>1357.7999999999997</v>
      </c>
      <c r="BM77" s="51">
        <f t="shared" ref="BM77:BS77" si="190">BM75-BM76</f>
        <v>1340.6999999999998</v>
      </c>
      <c r="BN77" s="51">
        <f t="shared" si="190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90"/>
        <v>969.60000000000059</v>
      </c>
      <c r="BS77" s="51">
        <f t="shared" si="190"/>
        <v>1027.3</v>
      </c>
      <c r="BT77" s="51">
        <f t="shared" ref="BT77:BV77" si="191">BT75-BT76</f>
        <v>923.39999999999907</v>
      </c>
      <c r="BU77" s="51">
        <f t="shared" si="191"/>
        <v>887.49999999999989</v>
      </c>
      <c r="BV77" s="51">
        <f t="shared" si="191"/>
        <v>1031.2</v>
      </c>
      <c r="BW77" s="51">
        <f t="shared" ref="BW77:CA77" si="192">BW75-BW76</f>
        <v>1074.2999999999997</v>
      </c>
      <c r="BX77" s="51">
        <f t="shared" si="192"/>
        <v>1269.7</v>
      </c>
      <c r="BY77" s="51">
        <f t="shared" si="192"/>
        <v>1203.0999999999999</v>
      </c>
      <c r="BZ77" s="51">
        <f>BZ75-BZ76</f>
        <v>820.00000000000023</v>
      </c>
      <c r="CA77" s="51">
        <f t="shared" si="192"/>
        <v>647.30000000000075</v>
      </c>
      <c r="CB77" s="51">
        <f t="shared" ref="CB77:CC77" si="193">CB75-CB76</f>
        <v>625.90000000000043</v>
      </c>
      <c r="CC77" s="51">
        <f t="shared" si="193"/>
        <v>444.9000000000002</v>
      </c>
      <c r="CD77" s="51">
        <f t="shared" ref="CD77" si="194">CD75-CD76</f>
        <v>660.29999999999984</v>
      </c>
      <c r="CE77" s="51">
        <f t="shared" ref="CE77:CF77" si="195">CE75-CE76</f>
        <v>708.0999999999998</v>
      </c>
      <c r="CF77" s="51">
        <f t="shared" si="195"/>
        <v>1184.2999999999995</v>
      </c>
      <c r="CG77" s="51">
        <f t="shared" ref="CG77:CH77" si="196">CG75-CG76</f>
        <v>669.09999999999934</v>
      </c>
      <c r="CH77" s="51">
        <f t="shared" si="196"/>
        <v>699.10000000000014</v>
      </c>
      <c r="CI77" s="51">
        <f t="shared" ref="CI77:CJ77" si="197">CI75-CI76</f>
        <v>869.50000000000023</v>
      </c>
      <c r="CJ77" s="51">
        <f t="shared" si="197"/>
        <v>929.89999999999964</v>
      </c>
      <c r="CK77" s="51">
        <f t="shared" ref="CK77:CL77" si="198">CK75-CK76</f>
        <v>769.09999999999945</v>
      </c>
      <c r="CL77" s="51">
        <f t="shared" si="198"/>
        <v>917.80000000000018</v>
      </c>
      <c r="CM77" s="51">
        <f t="shared" ref="CM77:CN77" si="199">CM75-CM76</f>
        <v>804.10000000000014</v>
      </c>
      <c r="CN77" s="51">
        <f t="shared" si="199"/>
        <v>937.20000000000027</v>
      </c>
      <c r="CO77" s="51">
        <f t="shared" ref="CO77:CP77" si="200">CO75-CO76</f>
        <v>1067.2999999999997</v>
      </c>
      <c r="CP77" s="51">
        <f t="shared" si="200"/>
        <v>1113.4999999999991</v>
      </c>
      <c r="CQ77" s="51">
        <f t="shared" ref="CQ77:CR77" si="201">CQ75-CQ76</f>
        <v>424.49999999999989</v>
      </c>
      <c r="CR77" s="51">
        <f t="shared" si="201"/>
        <v>1362.9999999999998</v>
      </c>
      <c r="CS77" s="51">
        <f t="shared" ref="CS77:CT77" si="202">CS75-CS76</f>
        <v>1293.5999999999999</v>
      </c>
      <c r="CT77" s="51">
        <f t="shared" si="202"/>
        <v>1544.9000000000003</v>
      </c>
      <c r="CU77" s="51">
        <f t="shared" ref="CU77:DG77" si="203">CU75-CU76</f>
        <v>1094.6999999999975</v>
      </c>
      <c r="CV77" s="51">
        <f t="shared" si="203"/>
        <v>1329.0000000000009</v>
      </c>
      <c r="CW77" s="51">
        <f t="shared" si="203"/>
        <v>1294.8000000000011</v>
      </c>
      <c r="CX77" s="51">
        <f t="shared" si="203"/>
        <v>1354.7999999999995</v>
      </c>
      <c r="CY77" s="51">
        <f t="shared" si="203"/>
        <v>1431.4999999999975</v>
      </c>
      <c r="CZ77" s="51">
        <f t="shared" si="203"/>
        <v>1228.4999999999986</v>
      </c>
      <c r="DA77" s="51">
        <f t="shared" si="203"/>
        <v>1164.1999999999989</v>
      </c>
      <c r="DB77" s="51">
        <f t="shared" si="203"/>
        <v>1892.6999999999991</v>
      </c>
      <c r="DC77" s="51">
        <f t="shared" si="203"/>
        <v>1777.5000000000007</v>
      </c>
      <c r="DD77" s="51">
        <f t="shared" si="203"/>
        <v>1698.2999999999972</v>
      </c>
      <c r="DE77" s="51">
        <f t="shared" si="203"/>
        <v>1693.5999999999979</v>
      </c>
      <c r="DF77" s="51">
        <f t="shared" si="203"/>
        <v>2207.1999999999994</v>
      </c>
      <c r="DG77" s="51">
        <f t="shared" si="203"/>
        <v>2538.4999999999991</v>
      </c>
      <c r="DH77" s="51">
        <f>+DH75-DH76</f>
        <v>1703.7000000000016</v>
      </c>
      <c r="DI77" s="51">
        <f t="shared" ref="DI77:DR77" si="204">+DI75-DI76</f>
        <v>1720.4999999999993</v>
      </c>
      <c r="DJ77" s="51">
        <f t="shared" si="204"/>
        <v>2026.900000000001</v>
      </c>
      <c r="DK77" s="51">
        <f t="shared" si="204"/>
        <v>1504.4999999999991</v>
      </c>
      <c r="DL77" s="51">
        <f t="shared" si="204"/>
        <v>1481.3999999999992</v>
      </c>
      <c r="DM77" s="51">
        <f t="shared" si="204"/>
        <v>2633.9399999999978</v>
      </c>
      <c r="DN77" s="51">
        <f t="shared" si="204"/>
        <v>2976.9000000000019</v>
      </c>
      <c r="DO77" s="51">
        <f t="shared" si="204"/>
        <v>2388.1999999999998</v>
      </c>
      <c r="DP77" s="51">
        <f t="shared" si="204"/>
        <v>3701.9999999999982</v>
      </c>
      <c r="DQ77" s="51">
        <f t="shared" si="204"/>
        <v>4801.6415000000034</v>
      </c>
      <c r="DR77" s="51">
        <f t="shared" si="204"/>
        <v>4693.7494700000025</v>
      </c>
      <c r="DS77" s="51">
        <f t="shared" ref="DS77:DV77" si="205">+DS75-DS76</f>
        <v>0</v>
      </c>
      <c r="DT77" s="51">
        <f t="shared" si="205"/>
        <v>0</v>
      </c>
      <c r="DU77" s="51">
        <f t="shared" si="205"/>
        <v>0</v>
      </c>
      <c r="DV77" s="51">
        <f t="shared" si="205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6">EJ75-EJ76</f>
        <v>1320.4999999999998</v>
      </c>
      <c r="EK77" s="51">
        <f t="shared" si="206"/>
        <v>2074.4999999999982</v>
      </c>
      <c r="EL77" s="51">
        <f t="shared" si="206"/>
        <v>2481.1999999999989</v>
      </c>
      <c r="EM77" s="51">
        <f t="shared" si="206"/>
        <v>2576.4999999999995</v>
      </c>
      <c r="EN77" s="51">
        <f t="shared" ref="EN77:ET77" si="207">EN75-EN76</f>
        <v>3101</v>
      </c>
      <c r="EO77" s="51">
        <f t="shared" si="207"/>
        <v>2841.2000000000007</v>
      </c>
      <c r="EP77" s="51">
        <f t="shared" si="207"/>
        <v>2802</v>
      </c>
      <c r="EQ77" s="51">
        <f t="shared" si="207"/>
        <v>3073</v>
      </c>
      <c r="ER77" s="51">
        <f t="shared" si="207"/>
        <v>3134</v>
      </c>
      <c r="ES77" s="51">
        <f t="shared" si="207"/>
        <v>3689.4999999999982</v>
      </c>
      <c r="ET77" s="51">
        <f t="shared" si="207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8">EY75-EY76</f>
        <v>3268.2</v>
      </c>
      <c r="EZ77" s="51">
        <f t="shared" si="208"/>
        <v>-5139.2339999999995</v>
      </c>
      <c r="FA77" s="51">
        <f t="shared" si="208"/>
        <v>-4111.3872000000001</v>
      </c>
      <c r="FB77" s="51">
        <f t="shared" si="208"/>
        <v>0</v>
      </c>
      <c r="FC77" s="51">
        <f>FC75-FC76</f>
        <v>0</v>
      </c>
      <c r="FD77" s="51">
        <f>FD75-FD76</f>
        <v>4447.9000000000051</v>
      </c>
      <c r="FE77" s="51">
        <f t="shared" ref="FE77:FH77" si="209">FE75-FE76</f>
        <v>5785.0999999999985</v>
      </c>
      <c r="FF77" s="51">
        <f t="shared" si="209"/>
        <v>5713.699999999998</v>
      </c>
      <c r="FG77" s="51">
        <f t="shared" si="209"/>
        <v>6370.1</v>
      </c>
      <c r="FH77" s="51">
        <f t="shared" si="209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15066.725452000012</v>
      </c>
      <c r="FL77" s="51">
        <f t="shared" ref="FL77:FO77" si="210">+FL75-FL76</f>
        <v>21580.291713311999</v>
      </c>
      <c r="FM77" s="51">
        <f t="shared" si="210"/>
        <v>27054.044814857472</v>
      </c>
      <c r="FN77" s="51">
        <f t="shared" si="210"/>
        <v>34206.52356644949</v>
      </c>
      <c r="FO77" s="51">
        <f t="shared" si="210"/>
        <v>40207.575973236642</v>
      </c>
      <c r="FP77" s="51">
        <f>+FP75-FP76</f>
        <v>45109.324004187634</v>
      </c>
      <c r="FQ77" s="51">
        <f>+FQ75-FQ76</f>
        <v>48661.103702123175</v>
      </c>
      <c r="FR77" s="54">
        <f>+FQ77*(1+$FS$94)</f>
        <v>49634.325776165642</v>
      </c>
      <c r="FS77" s="54">
        <f t="shared" ref="FS77:ID77" si="211">+FR77*(1+$FS$94)</f>
        <v>50627.01229168896</v>
      </c>
      <c r="FT77" s="54">
        <f t="shared" si="211"/>
        <v>51639.552537522737</v>
      </c>
      <c r="FU77" s="54">
        <f t="shared" si="211"/>
        <v>52672.343588273194</v>
      </c>
      <c r="FV77" s="54">
        <f t="shared" si="211"/>
        <v>53725.790460038661</v>
      </c>
      <c r="FW77" s="54">
        <f t="shared" si="211"/>
        <v>54800.306269239438</v>
      </c>
      <c r="FX77" s="54">
        <f t="shared" si="211"/>
        <v>55896.312394624227</v>
      </c>
      <c r="FY77" s="54">
        <f t="shared" si="211"/>
        <v>57014.238642516713</v>
      </c>
      <c r="FZ77" s="54">
        <f t="shared" si="211"/>
        <v>58154.523415367046</v>
      </c>
      <c r="GA77" s="54">
        <f t="shared" si="211"/>
        <v>59317.613883674385</v>
      </c>
      <c r="GB77" s="54">
        <f t="shared" si="211"/>
        <v>60503.966161347875</v>
      </c>
      <c r="GC77" s="54">
        <f t="shared" si="211"/>
        <v>61714.045484574832</v>
      </c>
      <c r="GD77" s="54">
        <f t="shared" si="211"/>
        <v>62948.326394266332</v>
      </c>
      <c r="GE77" s="54">
        <f t="shared" si="211"/>
        <v>64207.292922151661</v>
      </c>
      <c r="GF77" s="54">
        <f t="shared" si="211"/>
        <v>65491.438780594697</v>
      </c>
      <c r="GG77" s="54">
        <f t="shared" si="211"/>
        <v>66801.267556206585</v>
      </c>
      <c r="GH77" s="54">
        <f t="shared" si="211"/>
        <v>68137.292907330717</v>
      </c>
      <c r="GI77" s="54">
        <f t="shared" si="211"/>
        <v>69500.038765477337</v>
      </c>
      <c r="GJ77" s="54">
        <f t="shared" si="211"/>
        <v>70890.039540786878</v>
      </c>
      <c r="GK77" s="54">
        <f t="shared" si="211"/>
        <v>72307.840331602623</v>
      </c>
      <c r="GL77" s="54">
        <f t="shared" si="211"/>
        <v>73753.99713823467</v>
      </c>
      <c r="GM77" s="54">
        <f t="shared" si="211"/>
        <v>75229.07708099937</v>
      </c>
      <c r="GN77" s="54">
        <f t="shared" si="211"/>
        <v>76733.658622619361</v>
      </c>
      <c r="GO77" s="54">
        <f t="shared" si="211"/>
        <v>78268.331795071746</v>
      </c>
      <c r="GP77" s="54">
        <f t="shared" si="211"/>
        <v>79833.698430973178</v>
      </c>
      <c r="GQ77" s="54">
        <f t="shared" si="211"/>
        <v>81430.372399592641</v>
      </c>
      <c r="GR77" s="54">
        <f t="shared" si="211"/>
        <v>83058.979847584502</v>
      </c>
      <c r="GS77" s="54">
        <f t="shared" si="211"/>
        <v>84720.159444536199</v>
      </c>
      <c r="GT77" s="54">
        <f t="shared" si="211"/>
        <v>86414.562633426918</v>
      </c>
      <c r="GU77" s="54">
        <f t="shared" si="211"/>
        <v>88142.853886095458</v>
      </c>
      <c r="GV77" s="54">
        <f t="shared" si="211"/>
        <v>89905.710963817372</v>
      </c>
      <c r="GW77" s="54">
        <f t="shared" si="211"/>
        <v>91703.825183093722</v>
      </c>
      <c r="GX77" s="54">
        <f t="shared" si="211"/>
        <v>93537.901686755606</v>
      </c>
      <c r="GY77" s="54">
        <f t="shared" si="211"/>
        <v>95408.659720490716</v>
      </c>
      <c r="GZ77" s="54">
        <f t="shared" si="211"/>
        <v>97316.832914900529</v>
      </c>
      <c r="HA77" s="54">
        <f t="shared" si="211"/>
        <v>99263.169573198538</v>
      </c>
      <c r="HB77" s="54">
        <f t="shared" si="211"/>
        <v>101248.43296466251</v>
      </c>
      <c r="HC77" s="54">
        <f t="shared" si="211"/>
        <v>103273.40162395577</v>
      </c>
      <c r="HD77" s="54">
        <f t="shared" si="211"/>
        <v>105338.86965643488</v>
      </c>
      <c r="HE77" s="54">
        <f t="shared" si="211"/>
        <v>107445.64704956357</v>
      </c>
      <c r="HF77" s="54">
        <f t="shared" si="211"/>
        <v>109594.55999055484</v>
      </c>
      <c r="HG77" s="54">
        <f t="shared" si="211"/>
        <v>111786.45119036594</v>
      </c>
      <c r="HH77" s="54">
        <f t="shared" si="211"/>
        <v>114022.18021417326</v>
      </c>
      <c r="HI77" s="54">
        <f t="shared" si="211"/>
        <v>116302.62381845673</v>
      </c>
      <c r="HJ77" s="54">
        <f t="shared" si="211"/>
        <v>118628.67629482587</v>
      </c>
      <c r="HK77" s="54">
        <f t="shared" si="211"/>
        <v>121001.24982072238</v>
      </c>
      <c r="HL77" s="54">
        <f t="shared" si="211"/>
        <v>123421.27481713683</v>
      </c>
      <c r="HM77" s="54">
        <f t="shared" si="211"/>
        <v>125889.70031347957</v>
      </c>
      <c r="HN77" s="54">
        <f t="shared" si="211"/>
        <v>128407.49431974917</v>
      </c>
      <c r="HO77" s="54">
        <f t="shared" si="211"/>
        <v>130975.64420614415</v>
      </c>
      <c r="HP77" s="54">
        <f t="shared" si="211"/>
        <v>133595.15709026702</v>
      </c>
      <c r="HQ77" s="54">
        <f t="shared" si="211"/>
        <v>136267.06023207237</v>
      </c>
      <c r="HR77" s="54">
        <f t="shared" si="211"/>
        <v>138992.40143671382</v>
      </c>
      <c r="HS77" s="54">
        <f t="shared" si="211"/>
        <v>141772.24946544808</v>
      </c>
      <c r="HT77" s="54">
        <f t="shared" si="211"/>
        <v>144607.69445475706</v>
      </c>
      <c r="HU77" s="54">
        <f t="shared" si="211"/>
        <v>147499.84834385221</v>
      </c>
      <c r="HV77" s="54">
        <f t="shared" si="211"/>
        <v>150449.84531072926</v>
      </c>
      <c r="HW77" s="54">
        <f t="shared" si="211"/>
        <v>153458.84221694386</v>
      </c>
      <c r="HX77" s="54">
        <f t="shared" si="211"/>
        <v>156528.01906128274</v>
      </c>
      <c r="HY77" s="54">
        <f t="shared" si="211"/>
        <v>159658.5794425084</v>
      </c>
      <c r="HZ77" s="54">
        <f t="shared" si="211"/>
        <v>162851.75103135858</v>
      </c>
      <c r="IA77" s="54">
        <f t="shared" si="211"/>
        <v>166108.78605198575</v>
      </c>
      <c r="IB77" s="54">
        <f t="shared" si="211"/>
        <v>169430.96177302545</v>
      </c>
      <c r="IC77" s="54">
        <f t="shared" si="211"/>
        <v>172819.58100848595</v>
      </c>
      <c r="ID77" s="54">
        <f t="shared" si="211"/>
        <v>176275.97262865567</v>
      </c>
      <c r="IE77" s="54">
        <f t="shared" ref="IE77:IQ77" si="212">+ID77*(1+$FS$94)</f>
        <v>179801.49208122879</v>
      </c>
      <c r="IF77" s="54">
        <f t="shared" si="212"/>
        <v>183397.52192285337</v>
      </c>
      <c r="IG77" s="54">
        <f t="shared" si="212"/>
        <v>187065.47236131044</v>
      </c>
      <c r="IH77" s="54">
        <f t="shared" si="212"/>
        <v>190806.78180853665</v>
      </c>
      <c r="II77" s="54">
        <f t="shared" si="212"/>
        <v>194622.91744470739</v>
      </c>
      <c r="IJ77" s="54">
        <f t="shared" si="212"/>
        <v>198515.37579360153</v>
      </c>
      <c r="IK77" s="54">
        <f t="shared" si="212"/>
        <v>202485.68330947356</v>
      </c>
      <c r="IL77" s="54">
        <f t="shared" si="212"/>
        <v>206535.39697566302</v>
      </c>
      <c r="IM77" s="54">
        <f t="shared" si="212"/>
        <v>210666.10491517629</v>
      </c>
      <c r="IN77" s="54">
        <f t="shared" si="212"/>
        <v>214879.42701347981</v>
      </c>
      <c r="IO77" s="54">
        <f t="shared" si="212"/>
        <v>219177.0155537494</v>
      </c>
      <c r="IP77" s="54">
        <f t="shared" si="212"/>
        <v>223560.55586482439</v>
      </c>
      <c r="IQ77" s="54">
        <f t="shared" si="212"/>
        <v>228031.76698212087</v>
      </c>
    </row>
    <row r="78" spans="1:251" s="58" customFormat="1" x14ac:dyDescent="0.15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3">AP77/AP79</f>
        <v>0.4500550863018733</v>
      </c>
      <c r="AQ78" s="59">
        <f t="shared" si="213"/>
        <v>0.41270581603614886</v>
      </c>
      <c r="AR78" s="59">
        <f t="shared" si="213"/>
        <v>0.35871559633027494</v>
      </c>
      <c r="AS78" s="59">
        <f t="shared" si="213"/>
        <v>0.49269783073632784</v>
      </c>
      <c r="AT78" s="59">
        <f t="shared" si="213"/>
        <v>0.58747142203932401</v>
      </c>
      <c r="AU78" s="59">
        <f t="shared" si="213"/>
        <v>0.51269549218031296</v>
      </c>
      <c r="AV78" s="59">
        <f t="shared" si="213"/>
        <v>0.55477748088086243</v>
      </c>
      <c r="AW78" s="59">
        <f t="shared" si="213"/>
        <v>0.66006266499265509</v>
      </c>
      <c r="AX78" s="59">
        <f t="shared" si="213"/>
        <v>1.9411494109340131</v>
      </c>
      <c r="AY78" s="59">
        <f t="shared" si="213"/>
        <v>0.91395466836226802</v>
      </c>
      <c r="AZ78" s="59">
        <f t="shared" ref="AZ78:BF78" si="214">AZ77/AZ79</f>
        <v>0.50877207469820052</v>
      </c>
      <c r="BA78" s="59">
        <f t="shared" si="214"/>
        <v>2.117813888471034</v>
      </c>
      <c r="BB78" s="59">
        <f t="shared" si="214"/>
        <v>2.3042440483381479</v>
      </c>
      <c r="BC78" s="59">
        <f t="shared" si="214"/>
        <v>2.4963987218204564</v>
      </c>
      <c r="BD78" s="59">
        <f t="shared" si="214"/>
        <v>2.4096936275406082</v>
      </c>
      <c r="BE78" s="59">
        <f t="shared" si="214"/>
        <v>2.4881693125175399</v>
      </c>
      <c r="BF78" s="59">
        <f t="shared" si="214"/>
        <v>1.1054354299305693</v>
      </c>
      <c r="BG78" s="59">
        <f t="shared" ref="BG78:BL78" si="215">BG77/BG79</f>
        <v>1.0552687795737732</v>
      </c>
      <c r="BH78" s="59">
        <f t="shared" si="215"/>
        <v>0.95460042854031091</v>
      </c>
      <c r="BI78" s="59">
        <f t="shared" si="215"/>
        <v>1.3588746375286636</v>
      </c>
      <c r="BJ78" s="59">
        <f t="shared" si="215"/>
        <v>0.90717029507547786</v>
      </c>
      <c r="BK78" s="59">
        <f t="shared" si="215"/>
        <v>1.1759950553105565</v>
      </c>
      <c r="BL78" s="59">
        <f t="shared" si="215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6">BP77/BP79</f>
        <v>1.1491789109766626</v>
      </c>
      <c r="BQ78" s="59">
        <f t="shared" si="216"/>
        <v>1.125833938596263</v>
      </c>
      <c r="BR78" s="59">
        <f t="shared" si="216"/>
        <v>0.86959641255605435</v>
      </c>
      <c r="BS78" s="59">
        <f t="shared" si="216"/>
        <v>0.91970961062075252</v>
      </c>
      <c r="BT78" s="59">
        <f t="shared" si="216"/>
        <v>0.82593917710196696</v>
      </c>
      <c r="BU78" s="59">
        <f t="shared" si="216"/>
        <v>0.79266479166089832</v>
      </c>
      <c r="BV78" s="59">
        <f t="shared" si="216"/>
        <v>0.92577297374941636</v>
      </c>
      <c r="BW78" s="59">
        <f t="shared" ref="BW78:CA78" si="217">BW77/BW79</f>
        <v>0.98390293403280205</v>
      </c>
      <c r="BX78" s="59">
        <f t="shared" si="217"/>
        <v>1.1712699843271033</v>
      </c>
      <c r="BY78" s="59">
        <f t="shared" si="217"/>
        <v>1.1096077774918676</v>
      </c>
      <c r="BZ78" s="59">
        <f t="shared" si="217"/>
        <v>0.75997983273029257</v>
      </c>
      <c r="CA78" s="59">
        <f t="shared" si="217"/>
        <v>0.60167163024847725</v>
      </c>
      <c r="CB78" s="59">
        <f t="shared" ref="CB78:CC78" si="218">CB77/CB79</f>
        <v>0.58146556449260467</v>
      </c>
      <c r="CC78" s="59">
        <f t="shared" si="218"/>
        <v>0.41409698190408312</v>
      </c>
      <c r="CD78" s="59">
        <f t="shared" ref="CD78" si="219">CD77/CD79</f>
        <v>0.61722567202630041</v>
      </c>
      <c r="CE78" s="59">
        <f t="shared" ref="CE78:CF78" si="220">CE77/CE79</f>
        <v>0.66361397366161945</v>
      </c>
      <c r="CF78" s="59">
        <f t="shared" si="220"/>
        <v>1.1114093304704269</v>
      </c>
      <c r="CG78" s="59">
        <f t="shared" ref="CG78:CH78" si="221">CG77/CG79</f>
        <v>0.62816912780157641</v>
      </c>
      <c r="CH78" s="59">
        <f t="shared" si="221"/>
        <v>0.65649788288588629</v>
      </c>
      <c r="CI78" s="59">
        <f t="shared" ref="CI78:CJ78" si="222">CI77/CI79</f>
        <v>0.81791030736307424</v>
      </c>
      <c r="CJ78" s="59">
        <f t="shared" si="222"/>
        <v>0.87719546488340971</v>
      </c>
      <c r="CK78" s="59">
        <f t="shared" ref="CK78:CL78" si="223">CK77/CK79</f>
        <v>0.72502842232080689</v>
      </c>
      <c r="CL78" s="59">
        <f t="shared" si="223"/>
        <v>0.86462715897721909</v>
      </c>
      <c r="CM78" s="59">
        <f t="shared" ref="CM78:CN78" si="224">CM77/CM79</f>
        <v>0.76123774739516781</v>
      </c>
      <c r="CN78" s="59">
        <f t="shared" si="224"/>
        <v>0.88656809603541764</v>
      </c>
      <c r="CO78" s="59">
        <f t="shared" ref="CO78:CP78" si="225">CO77/CO79</f>
        <v>1.0106768305674578</v>
      </c>
      <c r="CP78" s="59">
        <f t="shared" si="225"/>
        <v>1.0593754489382929</v>
      </c>
      <c r="CQ78" s="59">
        <f t="shared" ref="CQ78:CR78" si="226">CQ77/CQ79</f>
        <v>0.40434771426856869</v>
      </c>
      <c r="CR78" s="59">
        <f t="shared" si="226"/>
        <v>1.3230312266431112</v>
      </c>
      <c r="CS78" s="59">
        <f t="shared" ref="CS78:CT78" si="227">CS77/CS79</f>
        <v>1.2604526170761319</v>
      </c>
      <c r="CT78" s="59">
        <f t="shared" si="227"/>
        <v>1.5171587522157357</v>
      </c>
      <c r="CU78" s="59">
        <f t="shared" ref="CU78:DO78" si="228">CU77/CU79</f>
        <v>1.1124988694117157</v>
      </c>
      <c r="CV78" s="59">
        <f t="shared" si="228"/>
        <v>1.4373316894325308</v>
      </c>
      <c r="CW78" s="59">
        <f t="shared" si="228"/>
        <v>1.4097603146156488</v>
      </c>
      <c r="CX78" s="59">
        <f t="shared" si="228"/>
        <v>1.4811769825009451</v>
      </c>
      <c r="CY78" s="59">
        <f t="shared" si="228"/>
        <v>1.5701212991368967</v>
      </c>
      <c r="CZ78" s="59">
        <f t="shared" si="228"/>
        <v>1.3486809603794077</v>
      </c>
      <c r="DA78" s="59">
        <f t="shared" si="228"/>
        <v>1.2773432314084667</v>
      </c>
      <c r="DB78" s="59">
        <f t="shared" si="228"/>
        <v>2.0739849505419174</v>
      </c>
      <c r="DC78" s="59">
        <f t="shared" si="228"/>
        <v>1.9481587023235432</v>
      </c>
      <c r="DD78" s="59">
        <f t="shared" si="228"/>
        <v>1.8654765461607379</v>
      </c>
      <c r="DE78" s="59">
        <f t="shared" si="228"/>
        <v>1.8595642497235774</v>
      </c>
      <c r="DF78" s="59">
        <f t="shared" si="228"/>
        <v>2.4266811792579883</v>
      </c>
      <c r="DG78" s="59">
        <f t="shared" si="228"/>
        <v>2.8006398940864949</v>
      </c>
      <c r="DH78" s="59">
        <f t="shared" si="228"/>
        <v>1.8868363346401771</v>
      </c>
      <c r="DI78" s="59">
        <f t="shared" si="228"/>
        <v>1.9036670347495295</v>
      </c>
      <c r="DJ78" s="59">
        <f t="shared" si="228"/>
        <v>2.2403319436031897</v>
      </c>
      <c r="DK78" s="59">
        <f t="shared" si="228"/>
        <v>1.6655909609723631</v>
      </c>
      <c r="DL78" s="59">
        <f t="shared" si="228"/>
        <v>1.641078587657679</v>
      </c>
      <c r="DM78" s="59">
        <f t="shared" si="228"/>
        <v>2.9178496929762834</v>
      </c>
      <c r="DN78" s="59">
        <f t="shared" si="228"/>
        <v>3.2931038297307484</v>
      </c>
      <c r="DO78" s="59">
        <f t="shared" si="228"/>
        <v>2.642392913492114</v>
      </c>
      <c r="DP78" s="59">
        <f>+DP77/DP79</f>
        <v>4.0940096079836481</v>
      </c>
      <c r="DQ78" s="59">
        <f t="shared" ref="DQ78:DR78" si="229">DQ77/DQ79</f>
        <v>5.3100935805221612</v>
      </c>
      <c r="DR78" s="59">
        <f t="shared" si="229"/>
        <v>5.1907767227574757</v>
      </c>
      <c r="DS78" s="59" t="e">
        <f t="shared" ref="DS78:DV78" si="230">DS77/DS79</f>
        <v>#DIV/0!</v>
      </c>
      <c r="DT78" s="59" t="e">
        <f t="shared" si="230"/>
        <v>#DIV/0!</v>
      </c>
      <c r="DU78" s="59" t="e">
        <f t="shared" si="230"/>
        <v>#DIV/0!</v>
      </c>
      <c r="DV78" s="59" t="e">
        <f t="shared" si="230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1">EJ77/EJ79</f>
        <v>1.1679856073746282</v>
      </c>
      <c r="EK78" s="59">
        <f t="shared" si="231"/>
        <v>1.8497778839860668</v>
      </c>
      <c r="EL78" s="59">
        <f t="shared" si="231"/>
        <v>2.2432880824190469</v>
      </c>
      <c r="EM78" s="59">
        <f t="shared" si="231"/>
        <v>2.3471270126853261</v>
      </c>
      <c r="EN78" s="59">
        <f t="shared" ref="EN78:ES78" si="232">EN77/EN79</f>
        <v>2.842346471127406</v>
      </c>
      <c r="EO78" s="59">
        <f t="shared" si="232"/>
        <v>2.6186175115207382</v>
      </c>
      <c r="EP78" s="59">
        <f t="shared" si="232"/>
        <v>2.5920444033302497</v>
      </c>
      <c r="EQ78" s="59">
        <f t="shared" si="232"/>
        <v>2.8218549127640036</v>
      </c>
      <c r="ER78" s="59">
        <f t="shared" si="232"/>
        <v>2.8752293577981654</v>
      </c>
      <c r="ES78" s="59">
        <f t="shared" si="232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3">EY77/EY79</f>
        <v>2.9255428662478531</v>
      </c>
      <c r="EZ78" s="59">
        <f t="shared" si="233"/>
        <v>-4.6004067580559385</v>
      </c>
      <c r="FA78" s="59">
        <f t="shared" si="233"/>
        <v>-3.6803254064447515</v>
      </c>
      <c r="FB78" s="59">
        <f t="shared" si="233"/>
        <v>0</v>
      </c>
      <c r="FC78" s="59">
        <f t="shared" si="233"/>
        <v>0</v>
      </c>
      <c r="FD78" s="59">
        <f t="shared" si="233"/>
        <v>4.2279493889392201</v>
      </c>
      <c r="FE78" s="59">
        <f t="shared" ref="FE78:FQ78" si="234">FE77/FE79</f>
        <v>5.5966766860120316</v>
      </c>
      <c r="FF78" s="59">
        <f t="shared" si="234"/>
        <v>6.1080298244437161</v>
      </c>
      <c r="FG78" s="59">
        <f t="shared" si="234"/>
        <v>6.9874077809652082</v>
      </c>
      <c r="FH78" s="59">
        <f t="shared" si="234"/>
        <v>8.5424186610816637</v>
      </c>
      <c r="FI78" s="59">
        <f t="shared" si="234"/>
        <v>8.8282169485004154</v>
      </c>
      <c r="FJ78" s="59">
        <f>FJ77/FJ79</f>
        <v>9.3458423029451172</v>
      </c>
      <c r="FK78" s="59">
        <f>FK77/FK79</f>
        <v>16.68213591255865</v>
      </c>
      <c r="FL78" s="59">
        <f t="shared" si="234"/>
        <v>23.894067794694269</v>
      </c>
      <c r="FM78" s="59">
        <f t="shared" si="234"/>
        <v>29.954700775807609</v>
      </c>
      <c r="FN78" s="59">
        <f t="shared" si="234"/>
        <v>37.874047486270634</v>
      </c>
      <c r="FO78" s="59">
        <f t="shared" si="234"/>
        <v>44.518515269754502</v>
      </c>
      <c r="FP78" s="59">
        <f t="shared" si="234"/>
        <v>49.945814461071919</v>
      </c>
      <c r="FQ78" s="59">
        <f t="shared" si="234"/>
        <v>53.87840564295756</v>
      </c>
    </row>
    <row r="79" spans="1:251" x14ac:dyDescent="0.15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5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f t="shared" ref="DQ79:DR79" si="236">+DP79</f>
        <v>904.24800000000005</v>
      </c>
      <c r="DR79" s="51">
        <f t="shared" si="236"/>
        <v>904.24800000000005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7">EY79</f>
        <v>1117.1260000000002</v>
      </c>
      <c r="FA79" s="51">
        <f t="shared" si="237"/>
        <v>1117.1260000000002</v>
      </c>
      <c r="FB79" s="51">
        <f t="shared" si="237"/>
        <v>1117.1260000000002</v>
      </c>
      <c r="FC79" s="51">
        <f t="shared" si="237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8">+FK79</f>
        <v>903.16525000000001</v>
      </c>
      <c r="FM79" s="49">
        <f t="shared" si="238"/>
        <v>903.16525000000001</v>
      </c>
      <c r="FN79" s="49">
        <f t="shared" si="238"/>
        <v>903.16525000000001</v>
      </c>
      <c r="FO79" s="49">
        <f t="shared" si="238"/>
        <v>903.16525000000001</v>
      </c>
      <c r="FP79" s="49">
        <f t="shared" si="238"/>
        <v>903.16525000000001</v>
      </c>
      <c r="FQ79" s="49">
        <f t="shared" si="238"/>
        <v>903.16525000000001</v>
      </c>
    </row>
    <row r="80" spans="1:251" x14ac:dyDescent="0.15">
      <c r="A80" s="102"/>
      <c r="AW80" s="51"/>
    </row>
    <row r="81" spans="1:175" s="55" customFormat="1" x14ac:dyDescent="0.15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9">BD67/AZ67-1</f>
        <v>0.59843101721588976</v>
      </c>
      <c r="BE81" s="61">
        <f t="shared" si="239"/>
        <v>0.15215364534775344</v>
      </c>
      <c r="BF81" s="61">
        <f t="shared" si="239"/>
        <v>-0.21831165519000262</v>
      </c>
      <c r="BG81" s="61">
        <f t="shared" si="239"/>
        <v>-0.21628376429876006</v>
      </c>
      <c r="BH81" s="61">
        <f t="shared" si="239"/>
        <v>-0.23718952785858127</v>
      </c>
      <c r="BI81" s="61">
        <f t="shared" si="239"/>
        <v>-0.18168576851211593</v>
      </c>
      <c r="BJ81" s="61">
        <f t="shared" si="239"/>
        <v>0.13885423663755869</v>
      </c>
      <c r="BK81" s="61">
        <f t="shared" si="239"/>
        <v>0.12136636820802149</v>
      </c>
      <c r="BL81" s="61">
        <f t="shared" si="239"/>
        <v>0.12422020142759349</v>
      </c>
      <c r="BM81" s="61">
        <f t="shared" si="239"/>
        <v>1.6684645810859378E-2</v>
      </c>
      <c r="BN81" s="61">
        <f t="shared" si="239"/>
        <v>4.2669362992922233E-2</v>
      </c>
      <c r="BO81" s="61">
        <f t="shared" si="239"/>
        <v>6.4479081214109835E-2</v>
      </c>
      <c r="BP81" s="61">
        <f t="shared" si="239"/>
        <v>8.768939064484127E-2</v>
      </c>
      <c r="BQ81" s="61">
        <f t="shared" si="239"/>
        <v>8.7235622833698789E-2</v>
      </c>
      <c r="BR81" s="61">
        <f t="shared" si="239"/>
        <v>-2.2611197310576814E-2</v>
      </c>
      <c r="BS81" s="61">
        <f t="shared" si="239"/>
        <v>-4.0553500479517668E-2</v>
      </c>
      <c r="BT81" s="61">
        <f t="shared" si="239"/>
        <v>-0.10432126407369491</v>
      </c>
      <c r="BU81" s="61">
        <f t="shared" si="239"/>
        <v>-0.11476716383923491</v>
      </c>
      <c r="BV81" s="61">
        <f t="shared" si="239"/>
        <v>-1.4882674912770955E-2</v>
      </c>
      <c r="BW81" s="61">
        <f t="shared" ref="BW81:BZ81" si="240">BW67/BS67-1</f>
        <v>-7.1397972297715384E-5</v>
      </c>
      <c r="BX81" s="61">
        <f t="shared" si="240"/>
        <v>5.8780466029819012E-2</v>
      </c>
      <c r="BY81" s="61">
        <f t="shared" si="240"/>
        <v>6.0652273771244936E-2</v>
      </c>
      <c r="BZ81" s="61">
        <f t="shared" si="240"/>
        <v>-2.492739999664273E-2</v>
      </c>
      <c r="CA81" s="61">
        <f t="shared" ref="CA81" si="241">CA67/BW67-1</f>
        <v>-0.16403070332024272</v>
      </c>
      <c r="CB81" s="61">
        <f t="shared" ref="CB81" si="242">CB67/BX67-1</f>
        <v>-0.16764760443192728</v>
      </c>
      <c r="CC81" s="61">
        <f t="shared" ref="CC81" si="243">CC67/BY67-1</f>
        <v>-0.155389252676437</v>
      </c>
      <c r="CD81" s="61">
        <f t="shared" ref="CD81" si="244">CD67/BZ67-1</f>
        <v>-0.11835490979203966</v>
      </c>
      <c r="CE81" s="61">
        <f t="shared" ref="CE81:CH81" si="245">CE67/CA67-1</f>
        <v>-8.1996967820462396E-3</v>
      </c>
      <c r="CF81" s="61">
        <f t="shared" si="245"/>
        <v>8.73247426857926E-3</v>
      </c>
      <c r="CG81" s="61">
        <f t="shared" si="245"/>
        <v>1.7249159077856957E-2</v>
      </c>
      <c r="CH81" s="61">
        <f t="shared" si="245"/>
        <v>4.9655360943510418E-2</v>
      </c>
      <c r="CI81" s="61">
        <f t="shared" ref="CI81" si="246">CI67/CE67-1</f>
        <v>4.7451934462936274E-2</v>
      </c>
      <c r="CJ81" s="61">
        <f t="shared" ref="CJ81" si="247">CJ67/CF67-1</f>
        <v>8.5584590354911949E-2</v>
      </c>
      <c r="CK81" s="61">
        <f t="shared" ref="CK81" si="248">CK67/CG67-1</f>
        <v>4.6777022803798696E-2</v>
      </c>
      <c r="CL81" s="61">
        <f t="shared" ref="CL81" si="249">CL67/CH67-1</f>
        <v>7.1601309621251552E-2</v>
      </c>
      <c r="CM81" s="61">
        <f t="shared" ref="CM81" si="250">CM67/CI67-1</f>
        <v>7.4654169492918809E-2</v>
      </c>
      <c r="CN81" s="61">
        <f t="shared" ref="CN81:CU81" si="251">CN67/CJ67-1</f>
        <v>7.761619301361744E-2</v>
      </c>
      <c r="CO81" s="61">
        <f t="shared" si="251"/>
        <v>8.9816437775680491E-2</v>
      </c>
      <c r="CP81" s="61">
        <f t="shared" si="251"/>
        <v>6.9473136012498937E-2</v>
      </c>
      <c r="CQ81" s="61">
        <f t="shared" si="251"/>
        <v>-5.0590057953828205E-2</v>
      </c>
      <c r="CR81" s="61">
        <f t="shared" si="251"/>
        <v>9.115258485998301E-2</v>
      </c>
      <c r="CS81" s="61">
        <f t="shared" si="251"/>
        <v>7.1385648639094912E-2</v>
      </c>
      <c r="CT81" s="61">
        <f t="shared" si="251"/>
        <v>4.5108510396545842E-2</v>
      </c>
      <c r="CU81" s="61">
        <f t="shared" si="251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2">CZ67/CV67-1</f>
        <v>-2.4375532216861062E-2</v>
      </c>
      <c r="DA81" s="61">
        <f t="shared" si="252"/>
        <v>4.8205090749734891E-2</v>
      </c>
      <c r="DB81" s="61">
        <f t="shared" si="252"/>
        <v>0.21693545748961363</v>
      </c>
      <c r="DC81" s="61">
        <f t="shared" si="252"/>
        <v>0.16140482610328055</v>
      </c>
      <c r="DD81" s="61">
        <f t="shared" si="252"/>
        <v>0.22558824599047145</v>
      </c>
      <c r="DE81" s="61">
        <f t="shared" si="252"/>
        <v>0.17984182838030871</v>
      </c>
      <c r="DF81" s="61">
        <f t="shared" si="252"/>
        <v>7.5240924181126712E-2</v>
      </c>
      <c r="DG81" s="61">
        <f t="shared" si="252"/>
        <v>0.14759903608792735</v>
      </c>
      <c r="DH81" s="61">
        <f t="shared" ref="DH81" si="253">DH67/DD67-1</f>
        <v>-3.7403560830859939E-2</v>
      </c>
      <c r="DI81" s="61">
        <f t="shared" ref="DI81" si="254">DI67/DE67-1</f>
        <v>2.4878192824450363E-2</v>
      </c>
      <c r="DJ81" s="61">
        <f t="shared" ref="DJ81" si="255">DJ67/DF67-1</f>
        <v>-8.7251090638632789E-2</v>
      </c>
      <c r="DK81" s="61">
        <f t="shared" ref="DK81" si="256">DK67/DG67-1</f>
        <v>-0.10882062969744299</v>
      </c>
      <c r="DL81" s="61">
        <f t="shared" ref="DL81" si="257">DL67/DH67-1</f>
        <v>0.19194192265602084</v>
      </c>
      <c r="DM81" s="61">
        <f t="shared" ref="DM81" si="258">DM67/DI67-1</f>
        <v>0.16382626233522979</v>
      </c>
      <c r="DN81" s="61">
        <f t="shared" ref="DN81" si="259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60">DQ67/DM67-1</f>
        <v>0.41597039127582502</v>
      </c>
      <c r="DR81" s="61">
        <f t="shared" ref="DR81:DV81" si="261">DR67/DN67-1</f>
        <v>0.36391409526425345</v>
      </c>
      <c r="DS81" s="61">
        <f t="shared" si="261"/>
        <v>0.46897289098228878</v>
      </c>
      <c r="DT81" s="61">
        <f t="shared" si="261"/>
        <v>0.26846726888265682</v>
      </c>
      <c r="DU81" s="61">
        <f t="shared" si="261"/>
        <v>0.33788770193719841</v>
      </c>
      <c r="DV81" s="61">
        <f t="shared" si="261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2">EG67/EF67-1</f>
        <v>9.8701548523612681E-2</v>
      </c>
      <c r="EH81" s="62">
        <f t="shared" si="262"/>
        <v>0.13957560053225015</v>
      </c>
      <c r="EI81" s="62">
        <f t="shared" si="262"/>
        <v>7.5205875122910548E-2</v>
      </c>
      <c r="EJ81" s="62">
        <f t="shared" si="262"/>
        <v>0.14137719160367501</v>
      </c>
      <c r="EK81" s="62">
        <f t="shared" si="262"/>
        <v>0.15637793106901854</v>
      </c>
      <c r="EL81" s="62">
        <f t="shared" si="262"/>
        <v>8.2939979213580539E-2</v>
      </c>
      <c r="EM81" s="62">
        <f t="shared" ref="EM81" si="263">EM67/EL67-1</f>
        <v>8.5905087524617896E-2</v>
      </c>
      <c r="EN81" s="62">
        <f t="shared" ref="EN81" si="264">EN67/EM67-1</f>
        <v>7.0593434110953535E-2</v>
      </c>
      <c r="EO81" s="62">
        <f t="shared" ref="EO81" si="265">EO67/EN67-1</f>
        <v>-4.0656978244045017E-2</v>
      </c>
      <c r="EP81" s="62">
        <f t="shared" ref="EP81" si="266">EP67/EO67-1</f>
        <v>0.12807228267689719</v>
      </c>
      <c r="EQ81" s="62">
        <f t="shared" ref="EQ81" si="267">EQ67/EP67-1</f>
        <v>0.10123162495033777</v>
      </c>
      <c r="ER81" s="62">
        <f t="shared" ref="ER81:FD81" si="268">ER67/EQ67-1</f>
        <v>5.7074825023450515E-2</v>
      </c>
      <c r="ES81" s="62">
        <f t="shared" si="268"/>
        <v>7.7372013651876959E-2</v>
      </c>
      <c r="ET81" s="62">
        <f t="shared" si="268"/>
        <v>0.17624101118256408</v>
      </c>
      <c r="EU81" s="62">
        <f t="shared" si="268"/>
        <v>5.6004917803201604E-2</v>
      </c>
      <c r="EV81" s="62">
        <f t="shared" si="268"/>
        <v>6.985394754409513E-2</v>
      </c>
      <c r="EW81" s="62">
        <f t="shared" si="268"/>
        <v>4.383313819191037E-2</v>
      </c>
      <c r="EX81" s="62">
        <f t="shared" si="268"/>
        <v>9.0596424558550881E-2</v>
      </c>
      <c r="EY81" s="62">
        <f t="shared" si="268"/>
        <v>-7.8559971186021871E-2</v>
      </c>
      <c r="EZ81" s="62">
        <f t="shared" si="268"/>
        <v>5.0523827920823772E-2</v>
      </c>
      <c r="FA81" s="62">
        <f t="shared" si="268"/>
        <v>-0.15131678571892138</v>
      </c>
      <c r="FB81" s="62">
        <f t="shared" si="268"/>
        <v>2.1136130752407389E-2</v>
      </c>
      <c r="FC81" s="62">
        <f t="shared" si="268"/>
        <v>7.9534505224584828E-2</v>
      </c>
      <c r="FD81" s="62">
        <f t="shared" si="268"/>
        <v>-7.6269226856090944E-2</v>
      </c>
      <c r="FE81" s="62">
        <f t="shared" ref="FE81:FL81" si="269">FE67/FD67-1</f>
        <v>7.6043095593315124E-2</v>
      </c>
      <c r="FF81" s="62">
        <f t="shared" si="269"/>
        <v>3.8440243613066638E-2</v>
      </c>
      <c r="FG81" s="62">
        <f t="shared" si="269"/>
        <v>9.9492367592173503E-2</v>
      </c>
      <c r="FH81" s="62">
        <f t="shared" si="269"/>
        <v>0.15397780757052804</v>
      </c>
      <c r="FI81" s="62">
        <f t="shared" si="269"/>
        <v>7.871179617564783E-3</v>
      </c>
      <c r="FJ81" s="62">
        <f t="shared" si="269"/>
        <v>0.12386568283265698</v>
      </c>
      <c r="FK81" s="62">
        <f t="shared" si="269"/>
        <v>0.3674573756028523</v>
      </c>
      <c r="FL81" s="62">
        <f t="shared" si="269"/>
        <v>0.15120854413872831</v>
      </c>
      <c r="FM81" s="62">
        <f t="shared" ref="FM81:FQ81" si="270">FM67/FL67-1</f>
        <v>0.19552574489030916</v>
      </c>
      <c r="FN81" s="62">
        <f t="shared" si="270"/>
        <v>0.21616367316484375</v>
      </c>
      <c r="FO81" s="62">
        <f t="shared" si="270"/>
        <v>0.12881061419330031</v>
      </c>
      <c r="FP81" s="62">
        <f t="shared" si="270"/>
        <v>7.4020648040441728E-2</v>
      </c>
      <c r="FQ81" s="62">
        <f t="shared" si="270"/>
        <v>-7.599404509422647E-2</v>
      </c>
    </row>
    <row r="82" spans="1:175" s="55" customFormat="1" x14ac:dyDescent="0.15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15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1">+CH5/CD5-1</f>
        <v>10.029411764705882</v>
      </c>
      <c r="CI83" s="66">
        <f t="shared" si="271"/>
        <v>6.8469945355191246</v>
      </c>
      <c r="CJ83" s="66">
        <f t="shared" si="271"/>
        <v>3.544018058690745</v>
      </c>
      <c r="CK83" s="66">
        <f t="shared" si="271"/>
        <v>2.3052917232021706</v>
      </c>
      <c r="CL83" s="66">
        <f t="shared" si="271"/>
        <v>1.9955555555555557</v>
      </c>
      <c r="CM83" s="66">
        <f t="shared" si="271"/>
        <v>1.5967966573816157</v>
      </c>
      <c r="CN83" s="66">
        <f t="shared" si="271"/>
        <v>1.3854942871336311</v>
      </c>
      <c r="CO83" s="66">
        <f t="shared" si="271"/>
        <v>1.1662561576354684</v>
      </c>
      <c r="CP83" s="66">
        <f t="shared" si="271"/>
        <v>0.9258160237388724</v>
      </c>
      <c r="CQ83" s="66">
        <f t="shared" si="271"/>
        <v>0.81898632341110211</v>
      </c>
      <c r="CR83" s="66">
        <f t="shared" si="271"/>
        <v>0.62390670553935856</v>
      </c>
      <c r="CS83" s="66">
        <f t="shared" si="271"/>
        <v>0.54671214705324989</v>
      </c>
      <c r="CT83" s="66">
        <f t="shared" si="271"/>
        <v>0.42480739599383677</v>
      </c>
      <c r="CU83" s="66">
        <f t="shared" si="271"/>
        <v>0.29691876750700286</v>
      </c>
      <c r="CV83" s="66">
        <f t="shared" si="271"/>
        <v>0.31892793023852284</v>
      </c>
      <c r="CW83" s="66">
        <f t="shared" si="271"/>
        <v>0.23927958833619201</v>
      </c>
      <c r="CX83" s="66">
        <f t="shared" si="271"/>
        <v>0.3064777765761868</v>
      </c>
      <c r="CY83" s="66">
        <f t="shared" si="271"/>
        <v>0.39752188245992959</v>
      </c>
      <c r="CZ83" s="66">
        <f t="shared" si="271"/>
        <v>0.19572192513368969</v>
      </c>
      <c r="DA83" s="66">
        <f t="shared" si="271"/>
        <v>9.4018783984181731E-2</v>
      </c>
      <c r="DB83" s="66">
        <f t="shared" si="271"/>
        <v>0.24360566178296517</v>
      </c>
      <c r="DC83" s="66">
        <f t="shared" si="271"/>
        <v>0.18138929559134542</v>
      </c>
      <c r="DD83" s="66">
        <f t="shared" si="271"/>
        <v>0.24865831842576025</v>
      </c>
      <c r="DE83" s="66">
        <f t="shared" si="271"/>
        <v>0.44596060003614668</v>
      </c>
      <c r="DF83" s="66">
        <f t="shared" si="271"/>
        <v>0.25379392971246006</v>
      </c>
      <c r="DG83" s="66">
        <f t="shared" si="271"/>
        <v>0.19891214541448621</v>
      </c>
      <c r="DH83" s="66">
        <f t="shared" si="271"/>
        <v>0.24505079447772871</v>
      </c>
      <c r="DI83" s="66">
        <f t="shared" si="271"/>
        <v>0.15642772326729593</v>
      </c>
      <c r="DJ83" s="66">
        <f t="shared" si="271"/>
        <v>2.7870680044593144E-2</v>
      </c>
      <c r="DK83" s="66">
        <f t="shared" si="271"/>
        <v>0.13541606845460286</v>
      </c>
      <c r="DL83" s="66">
        <f t="shared" si="271"/>
        <v>-5.1990166849730679E-2</v>
      </c>
      <c r="DM83" s="66">
        <f t="shared" si="271"/>
        <v>-9.5546908776480866E-2</v>
      </c>
      <c r="DN83" s="66">
        <f t="shared" si="271"/>
        <v>-0.13784732982129955</v>
      </c>
      <c r="DO83" s="66">
        <f t="shared" si="271"/>
        <v>-0.26341611451115265</v>
      </c>
      <c r="DP83" s="66">
        <f t="shared" si="271"/>
        <v>-0.3127724137931035</v>
      </c>
      <c r="DQ83" s="66">
        <f t="shared" si="271"/>
        <v>-0.22239483747609934</v>
      </c>
      <c r="DR83" s="66">
        <f t="shared" si="271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2">+FB5/FA5-1</f>
        <v>23.3921568627451</v>
      </c>
      <c r="FC83" s="96">
        <f t="shared" si="272"/>
        <v>2.719855305466238</v>
      </c>
      <c r="FD83" s="96">
        <f t="shared" si="272"/>
        <v>1.1931928687196112</v>
      </c>
      <c r="FE83" s="96">
        <f t="shared" si="272"/>
        <v>0.57606660754754158</v>
      </c>
      <c r="FF83" s="96">
        <f t="shared" si="272"/>
        <v>0.29030039698665222</v>
      </c>
      <c r="FG83" s="96">
        <f t="shared" si="272"/>
        <v>0.22782111536411676</v>
      </c>
      <c r="FH83" s="96">
        <f t="shared" si="272"/>
        <v>0.2769425042421374</v>
      </c>
      <c r="FI83" s="96">
        <f t="shared" si="272"/>
        <v>0.14957198924565041</v>
      </c>
      <c r="FJ83" s="96">
        <f t="shared" si="272"/>
        <v>-4.1304873786929819E-2</v>
      </c>
    </row>
    <row r="84" spans="1:175" s="38" customFormat="1" x14ac:dyDescent="0.15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15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3">+CN9/CJ9-1</f>
        <v>6.1865284974093253</v>
      </c>
      <c r="CO85" s="66">
        <f t="shared" si="273"/>
        <v>3.6553846153846159</v>
      </c>
      <c r="CP85" s="66">
        <f t="shared" si="273"/>
        <v>1.8140293637846656</v>
      </c>
      <c r="CQ85" s="66">
        <f t="shared" si="273"/>
        <v>0.51656314699792971</v>
      </c>
      <c r="CR85" s="66">
        <f t="shared" si="273"/>
        <v>0.58687815428983425</v>
      </c>
      <c r="CS85" s="66">
        <f t="shared" si="273"/>
        <v>0.74421678783873069</v>
      </c>
      <c r="CT85" s="66">
        <f t="shared" si="273"/>
        <v>0.77971014492753632</v>
      </c>
      <c r="CU85" s="66">
        <f t="shared" si="273"/>
        <v>0.72354948805460761</v>
      </c>
      <c r="CV85" s="66">
        <f t="shared" si="273"/>
        <v>0.607451158564289</v>
      </c>
      <c r="CW85" s="66">
        <f t="shared" si="273"/>
        <v>0.28836680560818495</v>
      </c>
      <c r="CX85" s="66">
        <f t="shared" si="273"/>
        <v>0.36840390879478835</v>
      </c>
      <c r="CY85" s="66">
        <f t="shared" si="273"/>
        <v>0.75643564356435644</v>
      </c>
      <c r="CZ85" s="66">
        <f t="shared" si="273"/>
        <v>0.11701526286037311</v>
      </c>
      <c r="DA85" s="66">
        <f t="shared" si="273"/>
        <v>0.33676470588235285</v>
      </c>
      <c r="DB85" s="66">
        <f t="shared" si="273"/>
        <v>0.17900499880980725</v>
      </c>
      <c r="DC85" s="66">
        <f t="shared" si="273"/>
        <v>-9.0868094701240132E-2</v>
      </c>
      <c r="DD85" s="66">
        <f t="shared" si="273"/>
        <v>0.44003036437246967</v>
      </c>
      <c r="DE85" s="66">
        <f t="shared" si="273"/>
        <v>0.304950495049505</v>
      </c>
      <c r="DF85" s="66">
        <f t="shared" si="273"/>
        <v>0.30708661417322825</v>
      </c>
      <c r="DG85" s="66">
        <f t="shared" si="273"/>
        <v>0.21056547619047628</v>
      </c>
      <c r="DH85" s="66">
        <f t="shared" si="273"/>
        <v>6.519065190651907E-2</v>
      </c>
      <c r="DI85" s="66">
        <f t="shared" si="273"/>
        <v>0.14634968807958182</v>
      </c>
      <c r="DJ85" s="66">
        <f t="shared" si="273"/>
        <v>9.3296261970960748E-2</v>
      </c>
      <c r="DK85" s="66">
        <f t="shared" si="273"/>
        <v>7.9696783446015163E-2</v>
      </c>
      <c r="DL85" s="66">
        <f t="shared" si="273"/>
        <v>0.16116793137578345</v>
      </c>
      <c r="DM85" s="66">
        <f t="shared" si="273"/>
        <v>9.4572731284012557E-2</v>
      </c>
      <c r="DN85" s="66">
        <f t="shared" si="273"/>
        <v>0.10850522746538571</v>
      </c>
      <c r="DO85" s="66">
        <f t="shared" si="273"/>
        <v>0.14629981024667926</v>
      </c>
      <c r="DP85" s="66">
        <f t="shared" si="273"/>
        <v>0.17161528626225331</v>
      </c>
      <c r="DQ85" s="66">
        <f t="shared" si="273"/>
        <v>0.18194033861865089</v>
      </c>
      <c r="DR85" s="66">
        <f t="shared" si="273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4">+FE9/FD9-1</f>
        <v>0.67680200321945971</v>
      </c>
      <c r="FF85" s="96">
        <f t="shared" si="274"/>
        <v>0.45749333333333353</v>
      </c>
      <c r="FG85" s="96">
        <f t="shared" si="274"/>
        <v>0.3089139344262295</v>
      </c>
      <c r="FH85" s="96">
        <f t="shared" si="274"/>
        <v>0.23723790886217522</v>
      </c>
      <c r="FI85" s="96">
        <f t="shared" si="274"/>
        <v>0.12165582067968184</v>
      </c>
      <c r="FJ85" s="96">
        <f t="shared" si="274"/>
        <v>0.11188557614826755</v>
      </c>
    </row>
    <row r="86" spans="1:175" s="38" customFormat="1" x14ac:dyDescent="0.15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5">+CT10/CP10-1</f>
        <v>2.9571428571428569</v>
      </c>
      <c r="CU86" s="66">
        <f t="shared" si="275"/>
        <v>2.6835016835016838</v>
      </c>
      <c r="CV86" s="66">
        <f t="shared" si="275"/>
        <v>1.3206239168110918</v>
      </c>
      <c r="CW86" s="66">
        <f t="shared" si="275"/>
        <v>0.86035502958579868</v>
      </c>
      <c r="CX86" s="66">
        <f t="shared" si="275"/>
        <v>1.1552346570397112</v>
      </c>
      <c r="CY86" s="66">
        <f t="shared" si="275"/>
        <v>0.71846435100548445</v>
      </c>
      <c r="CZ86" s="66">
        <f t="shared" si="275"/>
        <v>0.55787901418969366</v>
      </c>
      <c r="DA86" s="66">
        <f t="shared" si="275"/>
        <v>0.49109414758269732</v>
      </c>
      <c r="DB86" s="66">
        <f t="shared" si="275"/>
        <v>0.57230597431602481</v>
      </c>
      <c r="DC86" s="66">
        <f t="shared" si="275"/>
        <v>0.43085106382978733</v>
      </c>
      <c r="DD86" s="66">
        <f t="shared" ref="DD86:DM87" si="276">+DD10/CZ10-1</f>
        <v>0.63614573346116976</v>
      </c>
      <c r="DE86" s="66">
        <f t="shared" si="276"/>
        <v>0.43131399317406149</v>
      </c>
      <c r="DF86" s="66">
        <f t="shared" si="276"/>
        <v>0.43501420454545459</v>
      </c>
      <c r="DG86" s="66">
        <f t="shared" si="276"/>
        <v>0.7449814126394052</v>
      </c>
      <c r="DH86" s="66">
        <f t="shared" si="276"/>
        <v>0.72428948139466742</v>
      </c>
      <c r="DI86" s="66">
        <f t="shared" si="276"/>
        <v>0.84113263785394943</v>
      </c>
      <c r="DJ86" s="66">
        <f t="shared" si="276"/>
        <v>0.99950507300173208</v>
      </c>
      <c r="DK86" s="66">
        <f t="shared" si="276"/>
        <v>0.59970174691095024</v>
      </c>
      <c r="DL86" s="66">
        <f t="shared" si="276"/>
        <v>0.57485131690739166</v>
      </c>
      <c r="DM86" s="66">
        <f t="shared" si="276"/>
        <v>0.68398899141978298</v>
      </c>
      <c r="DN86" s="66">
        <f t="shared" ref="DN86:DR87" si="277">+DN10/DJ10-1</f>
        <v>0.41757425742574261</v>
      </c>
      <c r="DO86" s="66">
        <f t="shared" si="277"/>
        <v>0.39872153415900913</v>
      </c>
      <c r="DP86" s="66">
        <f t="shared" si="277"/>
        <v>0.43709538195943054</v>
      </c>
      <c r="DQ86" s="66">
        <f t="shared" si="277"/>
        <v>0.31638146510286469</v>
      </c>
      <c r="DR86" s="66">
        <f t="shared" si="277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4"/>
        <v>11.142857142857142</v>
      </c>
      <c r="FF86" s="96">
        <f t="shared" si="274"/>
        <v>1.2729411764705882</v>
      </c>
      <c r="FG86" s="96">
        <f t="shared" si="274"/>
        <v>0.57453416149068315</v>
      </c>
      <c r="FH86" s="96">
        <f t="shared" si="274"/>
        <v>0.47918036379574858</v>
      </c>
      <c r="FI86" s="96">
        <f t="shared" si="274"/>
        <v>0.83983998814727023</v>
      </c>
      <c r="FJ86" s="96">
        <f t="shared" si="274"/>
        <v>0.55552423900789139</v>
      </c>
    </row>
    <row r="87" spans="1:175" s="38" customFormat="1" x14ac:dyDescent="0.15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8">+CI11/CE11-1</f>
        <v>0.97927461139896388</v>
      </c>
      <c r="CJ87" s="66">
        <f t="shared" si="278"/>
        <v>2.612612612612613</v>
      </c>
      <c r="CK87" s="66">
        <f t="shared" si="278"/>
        <v>2.0844155844155843</v>
      </c>
      <c r="CL87" s="66">
        <f t="shared" si="278"/>
        <v>4.212328767123287</v>
      </c>
      <c r="CM87" s="66">
        <f t="shared" si="278"/>
        <v>0.93717277486910988</v>
      </c>
      <c r="CN87" s="66">
        <f t="shared" si="278"/>
        <v>1.57356608478803</v>
      </c>
      <c r="CO87" s="66">
        <f t="shared" si="278"/>
        <v>1.6778947368421053</v>
      </c>
      <c r="CP87" s="66">
        <f t="shared" si="278"/>
        <v>0.88173455978975035</v>
      </c>
      <c r="CQ87" s="66">
        <f t="shared" si="278"/>
        <v>1.0405405405405403</v>
      </c>
      <c r="CR87" s="66">
        <f t="shared" si="278"/>
        <v>0.42635658914728669</v>
      </c>
      <c r="CS87" s="66">
        <f t="shared" si="278"/>
        <v>0.31210691823899372</v>
      </c>
      <c r="CT87" s="66">
        <f t="shared" si="275"/>
        <v>0.34916201117318435</v>
      </c>
      <c r="CU87" s="66">
        <f t="shared" si="275"/>
        <v>0.34834437086092707</v>
      </c>
      <c r="CV87" s="66">
        <f t="shared" si="275"/>
        <v>0.57540760869565233</v>
      </c>
      <c r="CW87" s="66">
        <f t="shared" si="275"/>
        <v>0.44218094667465535</v>
      </c>
      <c r="CX87" s="66">
        <f t="shared" si="275"/>
        <v>0.38716356107660466</v>
      </c>
      <c r="CY87" s="66">
        <f t="shared" si="275"/>
        <v>0.31385068762278978</v>
      </c>
      <c r="CZ87" s="66">
        <f t="shared" si="275"/>
        <v>0.1297973264338077</v>
      </c>
      <c r="DA87" s="66">
        <f t="shared" si="275"/>
        <v>0.29123390112172842</v>
      </c>
      <c r="DB87" s="66">
        <f t="shared" si="275"/>
        <v>0.17014925373134338</v>
      </c>
      <c r="DC87" s="66">
        <f t="shared" si="275"/>
        <v>0.16635514018691588</v>
      </c>
      <c r="DD87" s="66">
        <f t="shared" si="276"/>
        <v>0.36068702290076327</v>
      </c>
      <c r="DE87" s="66">
        <f t="shared" si="276"/>
        <v>0.25611325611325597</v>
      </c>
      <c r="DF87" s="66">
        <f t="shared" si="276"/>
        <v>0.37723214285714279</v>
      </c>
      <c r="DG87" s="66">
        <f t="shared" si="276"/>
        <v>0.34423076923076912</v>
      </c>
      <c r="DH87" s="66">
        <f t="shared" si="276"/>
        <v>0.29312762973352036</v>
      </c>
      <c r="DI87" s="66">
        <f t="shared" si="276"/>
        <v>0.46849385245901631</v>
      </c>
      <c r="DJ87" s="66">
        <f t="shared" si="276"/>
        <v>0.41768927992590865</v>
      </c>
      <c r="DK87" s="66">
        <f t="shared" si="276"/>
        <v>0.37696709585121613</v>
      </c>
      <c r="DL87" s="66">
        <f t="shared" si="276"/>
        <v>0.44967462039045536</v>
      </c>
      <c r="DM87" s="66">
        <f t="shared" si="276"/>
        <v>0.22239665096807948</v>
      </c>
      <c r="DN87" s="66">
        <f t="shared" si="277"/>
        <v>0.30344602319124636</v>
      </c>
      <c r="DO87" s="66">
        <f t="shared" si="277"/>
        <v>0.18874458874458866</v>
      </c>
      <c r="DP87" s="66">
        <f t="shared" si="277"/>
        <v>0.15157863235074087</v>
      </c>
      <c r="DQ87" s="66">
        <f t="shared" si="277"/>
        <v>-2.0547945205479423E-2</v>
      </c>
      <c r="DR87" s="66">
        <f t="shared" si="277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15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9">AU78/AQ78-1</f>
        <v>0.24227833061457504</v>
      </c>
      <c r="AV88" s="66">
        <f t="shared" si="279"/>
        <v>0.54656637892619053</v>
      </c>
      <c r="AW88" s="66">
        <f t="shared" si="279"/>
        <v>0.33969062540056982</v>
      </c>
      <c r="AX88" s="66">
        <f t="shared" si="279"/>
        <v>2.3042448332134815</v>
      </c>
      <c r="AY88" s="66">
        <f t="shared" si="279"/>
        <v>0.78264619506510846</v>
      </c>
      <c r="AZ88" s="66">
        <f t="shared" si="279"/>
        <v>-8.2925871665907591E-2</v>
      </c>
      <c r="BA88" s="66">
        <f t="shared" si="279"/>
        <v>2.2085042842024705</v>
      </c>
      <c r="BB88" s="66">
        <f t="shared" si="279"/>
        <v>0.1870513600647703</v>
      </c>
      <c r="BC88" s="66">
        <f t="shared" si="279"/>
        <v>1.731425100430636</v>
      </c>
      <c r="BD88" s="66">
        <f t="shared" si="279"/>
        <v>3.7362930227057349</v>
      </c>
      <c r="BE88" s="66">
        <f t="shared" si="279"/>
        <v>0.17487628448498183</v>
      </c>
      <c r="BF88" s="66">
        <f t="shared" si="279"/>
        <v>-0.52026113261404561</v>
      </c>
      <c r="BG88" s="66">
        <f t="shared" si="279"/>
        <v>-0.57728356037442752</v>
      </c>
      <c r="BH88" s="66">
        <f t="shared" si="279"/>
        <v>-0.60384987633693532</v>
      </c>
      <c r="BI88" s="66">
        <f t="shared" si="279"/>
        <v>-0.45386568723743781</v>
      </c>
      <c r="BJ88" s="66">
        <f t="shared" si="279"/>
        <v>-0.17935478589422826</v>
      </c>
      <c r="BK88" s="66">
        <f t="shared" si="279"/>
        <v>0.1144033426114861</v>
      </c>
      <c r="BL88" s="66">
        <f t="shared" si="279"/>
        <v>0.28860862968049394</v>
      </c>
      <c r="BM88" s="66">
        <f t="shared" si="279"/>
        <v>-0.10728645122357194</v>
      </c>
      <c r="BN88" s="66">
        <f t="shared" si="279"/>
        <v>0.24088397214917667</v>
      </c>
      <c r="BO88" s="66">
        <f t="shared" si="279"/>
        <v>5.1382705842108578E-2</v>
      </c>
      <c r="BP88" s="66">
        <f t="shared" si="279"/>
        <v>-6.5788977619371525E-2</v>
      </c>
      <c r="BQ88" s="66">
        <f t="shared" si="279"/>
        <v>-7.1925548393590666E-2</v>
      </c>
      <c r="BR88" s="66">
        <f t="shared" si="279"/>
        <v>-0.22750132460794636</v>
      </c>
      <c r="BS88" s="66">
        <f t="shared" si="279"/>
        <v>-0.25615165684029639</v>
      </c>
      <c r="BT88" s="66">
        <f t="shared" si="279"/>
        <v>-0.28127885987742418</v>
      </c>
      <c r="BU88" s="66">
        <f t="shared" si="279"/>
        <v>-0.29593098547977148</v>
      </c>
      <c r="BV88" s="66">
        <f t="shared" si="279"/>
        <v>6.4600727857465623E-2</v>
      </c>
      <c r="BW88" s="66">
        <f t="shared" si="279"/>
        <v>6.9797382424570564E-2</v>
      </c>
      <c r="BX88" s="66">
        <f t="shared" si="279"/>
        <v>0.41810682529532461</v>
      </c>
      <c r="BY88" s="66">
        <f t="shared" si="279"/>
        <v>0.39984491447748982</v>
      </c>
      <c r="BZ88" s="66">
        <f t="shared" ref="BZ88" si="280">+BZ78/BV78-1</f>
        <v>-0.17908617525056403</v>
      </c>
      <c r="CA88" s="66">
        <f t="shared" ref="CA88" si="281">+CA78/BW78-1</f>
        <v>-0.38848476873388582</v>
      </c>
      <c r="CB88" s="66">
        <f t="shared" ref="CB88" si="282">+CB78/BX78-1</f>
        <v>-0.50355974944012782</v>
      </c>
      <c r="CC88" s="66">
        <f t="shared" ref="CC88" si="283">+CC78/BY78-1</f>
        <v>-0.6268077871262776</v>
      </c>
      <c r="CD88" s="66">
        <f t="shared" ref="CD88:CH88" si="284">+CD78/BZ78-1</f>
        <v>-0.18783940646311048</v>
      </c>
      <c r="CE88" s="66">
        <f t="shared" si="284"/>
        <v>0.10295041397840432</v>
      </c>
      <c r="CF88" s="66">
        <f t="shared" si="284"/>
        <v>0.91139320767904608</v>
      </c>
      <c r="CG88" s="66">
        <f t="shared" si="284"/>
        <v>0.5169613768087753</v>
      </c>
      <c r="CH88" s="66">
        <f t="shared" si="284"/>
        <v>6.3626988700353992E-2</v>
      </c>
      <c r="CI88" s="66">
        <f t="shared" ref="CI88" si="285">+CI78/CE78-1</f>
        <v>0.23250916922393094</v>
      </c>
      <c r="CJ88" s="66">
        <f t="shared" ref="CJ88" si="286">+CJ78/CF78-1</f>
        <v>-0.21073591805089609</v>
      </c>
      <c r="CK88" s="66">
        <f t="shared" ref="CK88" si="287">+CK78/CG78-1</f>
        <v>0.15419301941534758</v>
      </c>
      <c r="CL88" s="66">
        <f t="shared" ref="CL88" si="288">+CL78/CH78-1</f>
        <v>0.3170296226644651</v>
      </c>
      <c r="CM88" s="66">
        <f t="shared" ref="CM88" si="289">+CM78/CI78-1</f>
        <v>-6.9289455650238252E-2</v>
      </c>
      <c r="CN88" s="66">
        <f t="shared" ref="CN88:CQ88" si="290">+CN78/CJ78-1</f>
        <v>1.0684769275743689E-2</v>
      </c>
      <c r="CO88" s="66">
        <f t="shared" si="290"/>
        <v>0.39398235910848012</v>
      </c>
      <c r="CP88" s="66">
        <f t="shared" si="290"/>
        <v>0.22523961679788629</v>
      </c>
      <c r="CQ88" s="66">
        <f t="shared" si="290"/>
        <v>-0.46882860755108235</v>
      </c>
      <c r="CR88" s="66">
        <f t="shared" ref="CR88" si="291">+CR78/CN78-1</f>
        <v>0.49230638070497101</v>
      </c>
      <c r="CS88" s="66">
        <f t="shared" ref="CS88" si="292">+CS78/CO78-1</f>
        <v>0.24713714508369033</v>
      </c>
      <c r="CT88" s="66">
        <f t="shared" ref="CT88" si="293">+CT78/CP78-1</f>
        <v>0.43212564887758509</v>
      </c>
      <c r="CU88" s="66">
        <f t="shared" ref="CU88" si="294">+CU78/CQ78-1</f>
        <v>1.7513420507993556</v>
      </c>
      <c r="CV88" s="66">
        <f t="shared" ref="CV88:DF88" si="295">+CV78/CR78-1</f>
        <v>8.6392868503512688E-2</v>
      </c>
      <c r="CW88" s="66">
        <f t="shared" si="295"/>
        <v>0.11845562103386764</v>
      </c>
      <c r="CX88" s="66">
        <f t="shared" si="295"/>
        <v>-2.3716548886028588E-2</v>
      </c>
      <c r="CY88" s="66">
        <f t="shared" si="295"/>
        <v>0.41134642228191165</v>
      </c>
      <c r="CZ88" s="66">
        <f t="shared" si="295"/>
        <v>-6.1677293908494524E-2</v>
      </c>
      <c r="DA88" s="66">
        <f t="shared" si="295"/>
        <v>-9.3928791890615648E-2</v>
      </c>
      <c r="DB88" s="66">
        <f t="shared" si="295"/>
        <v>0.40022763994078892</v>
      </c>
      <c r="DC88" s="66">
        <f t="shared" si="295"/>
        <v>0.24076955289661717</v>
      </c>
      <c r="DD88" s="66">
        <f t="shared" si="295"/>
        <v>0.38318594312768117</v>
      </c>
      <c r="DE88" s="66">
        <f t="shared" si="295"/>
        <v>0.45580624220564636</v>
      </c>
      <c r="DF88" s="66">
        <f t="shared" si="295"/>
        <v>0.17005727482444555</v>
      </c>
      <c r="DG88" s="66">
        <f>+DG78/DC78-1</f>
        <v>0.43758303199128945</v>
      </c>
      <c r="DH88" s="66">
        <f t="shared" ref="DH88:DN88" si="296">+DH78/DD78-1</f>
        <v>1.1450043970479884E-2</v>
      </c>
      <c r="DI88" s="66">
        <f t="shared" si="296"/>
        <v>2.3716730966681032E-2</v>
      </c>
      <c r="DJ88" s="66">
        <f t="shared" si="296"/>
        <v>-7.6791808189561661E-2</v>
      </c>
      <c r="DK88" s="66">
        <f t="shared" si="296"/>
        <v>-0.40528199841427992</v>
      </c>
      <c r="DL88" s="66">
        <f t="shared" si="296"/>
        <v>-0.130248576662779</v>
      </c>
      <c r="DM88" s="66">
        <f t="shared" si="296"/>
        <v>0.53275212509008574</v>
      </c>
      <c r="DN88" s="66">
        <f t="shared" si="296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7">+DQ78/DM78-1</f>
        <v>0.81986535951607786</v>
      </c>
      <c r="DR88" s="66">
        <f t="shared" ref="DR88" si="298">+DR78/DN78-1</f>
        <v>0.57625662327867899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9">EO78/EN78-1</f>
        <v>-7.8712768439495151E-2</v>
      </c>
      <c r="EP88" s="67">
        <f t="shared" si="299"/>
        <v>-1.0147762349246858E-2</v>
      </c>
      <c r="EQ88" s="67">
        <f t="shared" si="299"/>
        <v>8.8659943146997877E-2</v>
      </c>
      <c r="ER88" s="67">
        <f t="shared" si="299"/>
        <v>1.8914666658705448E-2</v>
      </c>
      <c r="ES88" s="67">
        <f t="shared" si="299"/>
        <v>0.18158561537982321</v>
      </c>
      <c r="ET88" s="67">
        <f t="shared" si="299"/>
        <v>0.36697720609951956</v>
      </c>
      <c r="EU88" s="67">
        <f t="shared" si="299"/>
        <v>0.82971846943568472</v>
      </c>
      <c r="EV88" s="67">
        <f t="shared" si="299"/>
        <v>-0.49685325768272748</v>
      </c>
      <c r="EW88" s="67">
        <f t="shared" si="299"/>
        <v>-0.14043421391571609</v>
      </c>
      <c r="EX88" s="67">
        <f t="shared" si="299"/>
        <v>9.3314477344200064E-2</v>
      </c>
      <c r="EY88" s="67">
        <f t="shared" si="299"/>
        <v>-0.27187767535042584</v>
      </c>
      <c r="EZ88" s="67">
        <f t="shared" si="299"/>
        <v>-2.5724967872223239</v>
      </c>
      <c r="FA88" s="67">
        <f t="shared" si="299"/>
        <v>-0.19999999999999984</v>
      </c>
      <c r="FB88" s="67">
        <f t="shared" si="299"/>
        <v>-1</v>
      </c>
      <c r="FC88" s="67" t="e">
        <f t="shared" si="299"/>
        <v>#DIV/0!</v>
      </c>
      <c r="FD88" s="67" t="e">
        <f t="shared" si="299"/>
        <v>#DIV/0!</v>
      </c>
      <c r="FE88" s="67">
        <f t="shared" si="299"/>
        <v>0.32373313187086694</v>
      </c>
      <c r="FF88" s="67">
        <f t="shared" si="299"/>
        <v>9.1367282249790627E-2</v>
      </c>
      <c r="FG88" s="67"/>
      <c r="FH88" s="67"/>
    </row>
    <row r="89" spans="1:175" x14ac:dyDescent="0.15">
      <c r="A89" s="102"/>
      <c r="FE89" s="47"/>
      <c r="FF89" s="47"/>
      <c r="FG89" s="47"/>
      <c r="FH89" s="47"/>
    </row>
    <row r="90" spans="1:175" x14ac:dyDescent="0.15">
      <c r="A90" s="102"/>
      <c r="B90" t="s">
        <v>123</v>
      </c>
      <c r="AP90" s="64">
        <f t="shared" ref="AP90:BB90" si="300">AP69/AP67</f>
        <v>0.73930980486629738</v>
      </c>
      <c r="AQ90" s="64">
        <f t="shared" si="300"/>
        <v>0.73235178068634854</v>
      </c>
      <c r="AR90" s="64">
        <f t="shared" si="300"/>
        <v>0.73840333863752361</v>
      </c>
      <c r="AS90" s="64">
        <f t="shared" si="300"/>
        <v>0.74711692764659565</v>
      </c>
      <c r="AT90" s="64">
        <f t="shared" si="300"/>
        <v>0.75394477317554254</v>
      </c>
      <c r="AU90" s="64">
        <f t="shared" si="300"/>
        <v>0.76540229216359301</v>
      </c>
      <c r="AV90" s="64">
        <f t="shared" si="300"/>
        <v>0.76398673281982399</v>
      </c>
      <c r="AW90" s="64">
        <f t="shared" si="300"/>
        <v>0.76998832428042041</v>
      </c>
      <c r="AX90" s="64">
        <f t="shared" si="300"/>
        <v>0.81222054008379396</v>
      </c>
      <c r="AY90" s="64">
        <f t="shared" si="300"/>
        <v>0.78590823644085506</v>
      </c>
      <c r="AZ90" s="64">
        <f t="shared" si="300"/>
        <v>0.76181506032714963</v>
      </c>
      <c r="BA90" s="64">
        <f t="shared" si="300"/>
        <v>0.82123302764734796</v>
      </c>
      <c r="BB90" s="64">
        <f t="shared" si="300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1">BG69/BG67</f>
        <v>0.83310846723087617</v>
      </c>
      <c r="BH90" s="64">
        <f t="shared" si="301"/>
        <v>0.81472572601936055</v>
      </c>
      <c r="BI90" s="64">
        <f t="shared" si="301"/>
        <v>0.81087738223660555</v>
      </c>
      <c r="BJ90" s="64">
        <f t="shared" si="301"/>
        <v>0.75879676440849342</v>
      </c>
      <c r="BK90" s="64">
        <f t="shared" si="301"/>
        <v>0.79536961079208823</v>
      </c>
      <c r="BL90" s="64">
        <f t="shared" si="301"/>
        <v>0.82189016647241986</v>
      </c>
      <c r="BM90" s="64">
        <f t="shared" si="301"/>
        <v>0.82535191341868852</v>
      </c>
      <c r="BN90" s="64">
        <f t="shared" si="301"/>
        <v>0.80084690974915962</v>
      </c>
      <c r="BO90" s="64">
        <f t="shared" si="301"/>
        <v>0.79790039731470075</v>
      </c>
      <c r="BP90" s="64">
        <f t="shared" si="301"/>
        <v>0.80360798362333674</v>
      </c>
      <c r="BQ90" s="64">
        <f t="shared" si="301"/>
        <v>0.78235552447097467</v>
      </c>
      <c r="BR90" s="64">
        <f t="shared" si="301"/>
        <v>0.78143965075322874</v>
      </c>
      <c r="BS90" s="64">
        <f t="shared" si="301"/>
        <v>0.78618092246180205</v>
      </c>
      <c r="BT90" s="64">
        <f t="shared" si="301"/>
        <v>0.79525042406927948</v>
      </c>
      <c r="BU90" s="64">
        <f t="shared" si="301"/>
        <v>0.77885163068442809</v>
      </c>
      <c r="BV90" s="64">
        <f t="shared" si="301"/>
        <v>0.79045876487670585</v>
      </c>
      <c r="BW90" s="64">
        <f t="shared" si="301"/>
        <v>0.79323455908604068</v>
      </c>
      <c r="BX90" s="64">
        <f t="shared" si="301"/>
        <v>0.80349764743578933</v>
      </c>
      <c r="BY90" s="64">
        <f t="shared" si="301"/>
        <v>0.79245054221667877</v>
      </c>
      <c r="BZ90" s="64">
        <f t="shared" si="301"/>
        <v>0.76131042556121742</v>
      </c>
      <c r="CA90" s="64">
        <f t="shared" ref="CA90:CB90" si="302">CA69/CA67</f>
        <v>0.73891225897375679</v>
      </c>
      <c r="CB90" s="64">
        <f t="shared" si="302"/>
        <v>0.75895534484155935</v>
      </c>
      <c r="CC90" s="64">
        <f t="shared" ref="CC90:CD90" si="303">CC69/CC67</f>
        <v>0.74013454754286656</v>
      </c>
      <c r="CD90" s="64">
        <f t="shared" si="303"/>
        <v>0.75531603303848638</v>
      </c>
      <c r="CE90" s="64">
        <f t="shared" ref="CE90" si="304">CE69/CE67</f>
        <v>0.74321269403836632</v>
      </c>
      <c r="CF90" s="64">
        <f t="shared" ref="CF90" si="305">CF69/CF67</f>
        <v>0.79233534858497201</v>
      </c>
      <c r="CG90" s="64">
        <f t="shared" ref="CG90" si="306">CG69/CG67</f>
        <v>0.75060991592233395</v>
      </c>
      <c r="CH90" s="64">
        <f t="shared" ref="CH90" si="307">CH69/CH67</f>
        <v>0.7415730337078652</v>
      </c>
      <c r="CI90" s="64">
        <f t="shared" ref="CI90:CJ90" si="308">CI69/CI67</f>
        <v>0.72806314361472535</v>
      </c>
      <c r="CJ90" s="64">
        <f t="shared" si="308"/>
        <v>0.75976909413854343</v>
      </c>
      <c r="CK90" s="64">
        <f t="shared" ref="CK90:CL90" si="309">CK69/CK67</f>
        <v>0.73016545640156405</v>
      </c>
      <c r="CL90" s="64">
        <f t="shared" si="309"/>
        <v>0.74550820241298499</v>
      </c>
      <c r="CM90" s="64">
        <f t="shared" ref="CM90:CN90" si="310">CM69/CM67</f>
        <v>0.74219153453321351</v>
      </c>
      <c r="CN90" s="64">
        <f t="shared" si="310"/>
        <v>0.73014782892364749</v>
      </c>
      <c r="CO90" s="64">
        <f t="shared" ref="CO90:CQ90" si="311">CO69/CO67</f>
        <v>0.71963591375044178</v>
      </c>
      <c r="CP90" s="64">
        <f t="shared" si="311"/>
        <v>0.73300112000259698</v>
      </c>
      <c r="CQ90" s="64">
        <f t="shared" si="311"/>
        <v>0.68344816471251857</v>
      </c>
      <c r="CR90" s="64">
        <f t="shared" ref="CR90" si="312">CR69/CR67</f>
        <v>0.7320776686807654</v>
      </c>
      <c r="CS90" s="64">
        <f t="shared" ref="CS90" si="313">CS69/CS67</f>
        <v>0.74227552417558851</v>
      </c>
      <c r="CT90" s="64">
        <f t="shared" ref="CT90:CU90" si="314">CT69/CT67</f>
        <v>0.75247724660640514</v>
      </c>
      <c r="CU90" s="64">
        <f t="shared" si="314"/>
        <v>0.80155535044480652</v>
      </c>
      <c r="CV90" s="64">
        <f t="shared" ref="CV90:CW90" si="315">CV69/CV67</f>
        <v>0.80959054782855522</v>
      </c>
      <c r="CW90" s="64">
        <f t="shared" si="315"/>
        <v>0.79578570646021263</v>
      </c>
      <c r="CX90" s="64">
        <f t="shared" ref="CX90:CY90" si="316">CX69/CX67</f>
        <v>0.79891393241519193</v>
      </c>
      <c r="CY90" s="64">
        <f t="shared" si="316"/>
        <v>0.80263831530086338</v>
      </c>
      <c r="CZ90" s="64">
        <f t="shared" ref="CZ90:DF90" si="317">CZ69/CZ67</f>
        <v>0.79648688947885227</v>
      </c>
      <c r="DA90" s="64">
        <f t="shared" si="317"/>
        <v>0.79098003692993768</v>
      </c>
      <c r="DB90" s="64">
        <f t="shared" si="317"/>
        <v>0.76884719291407366</v>
      </c>
      <c r="DC90" s="64">
        <f t="shared" si="317"/>
        <v>0.75440813447748922</v>
      </c>
      <c r="DD90" s="64">
        <f t="shared" si="317"/>
        <v>0.7925816023738872</v>
      </c>
      <c r="DE90" s="64">
        <f t="shared" si="317"/>
        <v>0.79007825188247449</v>
      </c>
      <c r="DF90" s="64">
        <f t="shared" si="317"/>
        <v>0.74372179652245651</v>
      </c>
      <c r="DG90" s="64">
        <f>DG69/DG67</f>
        <v>0.76088654434642322</v>
      </c>
      <c r="DH90" s="64">
        <f t="shared" ref="DH90:DN90" si="318">DH69/DH67</f>
        <v>0.79820897362783039</v>
      </c>
      <c r="DI90" s="64">
        <f t="shared" si="318"/>
        <v>0.77251314557372319</v>
      </c>
      <c r="DJ90" s="64">
        <f t="shared" si="318"/>
        <v>0.80498226488996016</v>
      </c>
      <c r="DK90" s="64">
        <f t="shared" si="318"/>
        <v>0.78435964483779197</v>
      </c>
      <c r="DL90" s="64">
        <f t="shared" si="318"/>
        <v>0.78262556250969839</v>
      </c>
      <c r="DM90" s="64">
        <f t="shared" si="318"/>
        <v>0.78523772389122004</v>
      </c>
      <c r="DN90" s="64">
        <f t="shared" si="318"/>
        <v>0.82474673314811486</v>
      </c>
      <c r="DO90" s="64">
        <f t="shared" ref="DO90:DR90" si="319">DO69/DO67</f>
        <v>0.82500598747761822</v>
      </c>
      <c r="DP90" s="64">
        <f t="shared" si="319"/>
        <v>0.82029957443796608</v>
      </c>
      <c r="DQ90" s="64">
        <f t="shared" si="319"/>
        <v>0.82241765158402691</v>
      </c>
      <c r="DR90" s="64">
        <f t="shared" si="319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20">FF69/FF67</f>
        <v>0.80144538583199287</v>
      </c>
      <c r="FG90" s="64">
        <f t="shared" ref="FG90:FQ90" si="321">FG69/FG67</f>
        <v>0.78828764583392763</v>
      </c>
      <c r="FH90" s="64">
        <f t="shared" si="321"/>
        <v>0.7690061267369388</v>
      </c>
      <c r="FI90" s="64">
        <f t="shared" si="321"/>
        <v>0.78347943688816957</v>
      </c>
      <c r="FJ90" s="64">
        <f t="shared" si="321"/>
        <v>0.79499449756365215</v>
      </c>
      <c r="FK90" s="64">
        <f>FK69/FK67</f>
        <v>0.81647547210073435</v>
      </c>
      <c r="FL90" s="64">
        <f t="shared" si="321"/>
        <v>0.79</v>
      </c>
      <c r="FM90" s="64">
        <f t="shared" si="321"/>
        <v>0.79</v>
      </c>
      <c r="FN90" s="64">
        <f t="shared" si="321"/>
        <v>0.79</v>
      </c>
      <c r="FO90" s="64">
        <f t="shared" si="321"/>
        <v>0.79</v>
      </c>
      <c r="FP90" s="64">
        <f t="shared" si="321"/>
        <v>0.79000000000000015</v>
      </c>
      <c r="FQ90" s="64">
        <f t="shared" si="321"/>
        <v>0.85</v>
      </c>
    </row>
    <row r="91" spans="1:175" x14ac:dyDescent="0.15">
      <c r="A91" s="102"/>
      <c r="B91" t="s">
        <v>59</v>
      </c>
      <c r="AP91" s="64">
        <f t="shared" ref="AP91:BZ91" si="322">AP70/AP67</f>
        <v>0.33064321850156586</v>
      </c>
      <c r="AQ91" s="64">
        <f t="shared" si="322"/>
        <v>0.33962346804642624</v>
      </c>
      <c r="AR91" s="64">
        <f t="shared" si="322"/>
        <v>0.34410184045395864</v>
      </c>
      <c r="AS91" s="64">
        <f t="shared" si="322"/>
        <v>0.32022287121113957</v>
      </c>
      <c r="AT91" s="64">
        <f t="shared" si="322"/>
        <v>0.32599167214551827</v>
      </c>
      <c r="AU91" s="64">
        <f t="shared" si="322"/>
        <v>0.3324800744662284</v>
      </c>
      <c r="AV91" s="64">
        <f t="shared" si="322"/>
        <v>0.33935473260053178</v>
      </c>
      <c r="AW91" s="64">
        <f t="shared" si="322"/>
        <v>0.33054977410020808</v>
      </c>
      <c r="AX91" s="64">
        <f t="shared" si="322"/>
        <v>0.25034327359785935</v>
      </c>
      <c r="AY91" s="64">
        <f t="shared" si="322"/>
        <v>0.31024159298196752</v>
      </c>
      <c r="AZ91" s="64">
        <f t="shared" si="322"/>
        <v>0.36356049406266394</v>
      </c>
      <c r="BA91" s="64">
        <f t="shared" si="322"/>
        <v>0.25050429711999733</v>
      </c>
      <c r="BB91" s="64">
        <f t="shared" si="322"/>
        <v>0.26340819418815725</v>
      </c>
      <c r="BC91" s="64">
        <f t="shared" si="322"/>
        <v>0.24840590855202022</v>
      </c>
      <c r="BD91" s="64">
        <f t="shared" si="322"/>
        <v>0.25361378384426048</v>
      </c>
      <c r="BE91" s="64">
        <f t="shared" si="322"/>
        <v>0.24264002707116478</v>
      </c>
      <c r="BF91" s="64">
        <f t="shared" si="322"/>
        <v>0.32983398906055078</v>
      </c>
      <c r="BG91" s="64">
        <f t="shared" si="322"/>
        <v>0.31260476716137209</v>
      </c>
      <c r="BH91" s="64">
        <f t="shared" si="322"/>
        <v>0.33405690818421824</v>
      </c>
      <c r="BI91" s="64">
        <f t="shared" si="322"/>
        <v>0.30596907587198846</v>
      </c>
      <c r="BJ91" s="64">
        <f t="shared" si="322"/>
        <v>0.32917087967644082</v>
      </c>
      <c r="BK91" s="64">
        <f t="shared" si="322"/>
        <v>0.29430316288396685</v>
      </c>
      <c r="BL91" s="64">
        <f t="shared" si="322"/>
        <v>0.3053559935289718</v>
      </c>
      <c r="BM91" s="64">
        <f t="shared" si="322"/>
        <v>0.2997276649925727</v>
      </c>
      <c r="BN91" s="64">
        <f t="shared" si="322"/>
        <v>0.32142164468580292</v>
      </c>
      <c r="BO91" s="64">
        <f t="shared" si="322"/>
        <v>0.30581244006028224</v>
      </c>
      <c r="BP91" s="64">
        <f t="shared" si="322"/>
        <v>0.32673362333674522</v>
      </c>
      <c r="BQ91" s="64">
        <f t="shared" si="322"/>
        <v>0.31193376815601565</v>
      </c>
      <c r="BR91" s="64">
        <f t="shared" si="322"/>
        <v>0.35278554065450696</v>
      </c>
      <c r="BS91" s="64">
        <f t="shared" si="322"/>
        <v>0.32976938454947874</v>
      </c>
      <c r="BT91" s="64">
        <f t="shared" si="322"/>
        <v>0.34480849924113921</v>
      </c>
      <c r="BU91" s="64">
        <f t="shared" si="322"/>
        <v>0.32290307762976572</v>
      </c>
      <c r="BV91" s="64">
        <f t="shared" si="322"/>
        <v>0.33194568008997366</v>
      </c>
      <c r="BW91" s="64">
        <f t="shared" si="322"/>
        <v>0.29489468047126027</v>
      </c>
      <c r="BX91" s="64">
        <f t="shared" si="322"/>
        <v>0.3149569118167867</v>
      </c>
      <c r="BY91" s="64">
        <f t="shared" si="322"/>
        <v>0.28624883068288121</v>
      </c>
      <c r="BZ91" s="64">
        <f t="shared" si="322"/>
        <v>0.3363173116650599</v>
      </c>
      <c r="CA91" s="64">
        <f t="shared" ref="CA91:CB91" si="323">CA70/CA67</f>
        <v>0.31707629561615169</v>
      </c>
      <c r="CB91" s="64">
        <f t="shared" si="323"/>
        <v>0.33712213307399302</v>
      </c>
      <c r="CC91" s="64">
        <f t="shared" ref="CC91:CD91" si="324">CC70/CC67</f>
        <v>0.34295266223644266</v>
      </c>
      <c r="CD91" s="64">
        <f t="shared" si="324"/>
        <v>0.35145373245074496</v>
      </c>
      <c r="CE91" s="64">
        <f t="shared" ref="CE91" si="325">CE70/CE67</f>
        <v>0.32800826748767414</v>
      </c>
      <c r="CF91" s="64">
        <f t="shared" ref="CF91" si="326">CF70/CF67</f>
        <v>0.32847932191134233</v>
      </c>
      <c r="CG91" s="64">
        <f t="shared" ref="CG91" si="327">CG70/CG67</f>
        <v>0.31770066737907537</v>
      </c>
      <c r="CH91" s="64">
        <f t="shared" ref="CH91" si="328">CH70/CH67</f>
        <v>0.33454870154029315</v>
      </c>
      <c r="CI91" s="64">
        <f t="shared" ref="CI91:CJ91" si="329">CI70/CI67</f>
        <v>0.30295369057162236</v>
      </c>
      <c r="CJ91" s="64">
        <f t="shared" si="329"/>
        <v>0.30021462403789223</v>
      </c>
      <c r="CK91" s="64">
        <f t="shared" ref="CK91:CL91" si="330">CK70/CK67</f>
        <v>0.30151973342065225</v>
      </c>
      <c r="CL91" s="64">
        <f t="shared" si="330"/>
        <v>0.31075427480253448</v>
      </c>
      <c r="CM91" s="64">
        <f t="shared" ref="CM91:CN91" si="331">CM70/CM67</f>
        <v>0.29984889925979763</v>
      </c>
      <c r="CN91" s="64">
        <f t="shared" si="331"/>
        <v>0.29710008069639271</v>
      </c>
      <c r="CO91" s="64">
        <f t="shared" ref="CO91:CQ91" si="332">CO70/CO67</f>
        <v>0.27898550724637683</v>
      </c>
      <c r="CP91" s="64">
        <f t="shared" si="332"/>
        <v>0.29274270780917755</v>
      </c>
      <c r="CQ91" s="64">
        <f t="shared" si="332"/>
        <v>0.30218783996131993</v>
      </c>
      <c r="CR91" s="64">
        <f t="shared" ref="CR91" si="333">CR70/CR67</f>
        <v>0.26021210976837866</v>
      </c>
      <c r="CS91" s="64">
        <f t="shared" ref="CS91" si="334">CS70/CS67</f>
        <v>0.26668206337946848</v>
      </c>
      <c r="CT91" s="64">
        <f t="shared" ref="CT91:CU91" si="335">CT70/CT67</f>
        <v>0.28911564625850339</v>
      </c>
      <c r="CU91" s="64">
        <f t="shared" si="335"/>
        <v>0.29793209088588218</v>
      </c>
      <c r="CV91" s="64">
        <f t="shared" ref="CV91:CW91" si="336">CV70/CV67</f>
        <v>0.28141853533919947</v>
      </c>
      <c r="CW91" s="64">
        <f t="shared" si="336"/>
        <v>0.25787897600701165</v>
      </c>
      <c r="CX91" s="64">
        <f t="shared" ref="CX91:CY91" si="337">CX70/CX67</f>
        <v>0.27774869966305737</v>
      </c>
      <c r="CY91" s="64">
        <f t="shared" si="337"/>
        <v>0.26444588552510334</v>
      </c>
      <c r="CZ91" s="64">
        <f t="shared" ref="CZ91:DF91" si="338">CZ70/CZ67</f>
        <v>0.26341055387860496</v>
      </c>
      <c r="DA91" s="64">
        <f t="shared" si="338"/>
        <v>0.27333379786085082</v>
      </c>
      <c r="DB91" s="64">
        <f t="shared" si="338"/>
        <v>0.20885471969462779</v>
      </c>
      <c r="DC91" s="64">
        <f t="shared" si="338"/>
        <v>0.23157399788409544</v>
      </c>
      <c r="DD91" s="64">
        <f t="shared" si="338"/>
        <v>0.25010385756676567</v>
      </c>
      <c r="DE91" s="64">
        <f t="shared" si="338"/>
        <v>0.23296914218219408</v>
      </c>
      <c r="DF91" s="64">
        <f t="shared" si="338"/>
        <v>0.19900248753109415</v>
      </c>
      <c r="DG91" s="64">
        <f>DG70/DG67</f>
        <v>0.1994724779452248</v>
      </c>
      <c r="DH91" s="64">
        <f t="shared" ref="DH91:DN91" si="339">DH70/DH67</f>
        <v>0.27464973257910874</v>
      </c>
      <c r="DI91" s="64">
        <f t="shared" si="339"/>
        <v>0.232543398400922</v>
      </c>
      <c r="DJ91" s="64">
        <f t="shared" si="339"/>
        <v>0.22503731905394483</v>
      </c>
      <c r="DK91" s="64">
        <f t="shared" si="339"/>
        <v>0.25131461739605188</v>
      </c>
      <c r="DL91" s="64">
        <f t="shared" si="339"/>
        <v>0.24897843066259767</v>
      </c>
      <c r="DM91" s="64">
        <f t="shared" si="339"/>
        <v>0.19980937527077383</v>
      </c>
      <c r="DN91" s="64">
        <f t="shared" si="339"/>
        <v>0.20331069161129478</v>
      </c>
      <c r="DO91" s="64">
        <f t="shared" ref="DO91:DR91" si="340">DO70/DO67</f>
        <v>0.22264292964428684</v>
      </c>
      <c r="DP91" s="64">
        <f t="shared" si="340"/>
        <v>0.18732692188592109</v>
      </c>
      <c r="DQ91" s="64">
        <f t="shared" si="340"/>
        <v>0.1552223931743478</v>
      </c>
      <c r="DR91" s="64">
        <f t="shared" si="340"/>
        <v>0.16397056203828914</v>
      </c>
      <c r="DS91" s="64"/>
      <c r="DT91" s="64"/>
      <c r="DU91" s="64"/>
      <c r="DV91" s="64"/>
      <c r="EN91" s="64">
        <f t="shared" ref="EN91:FG91" si="341">EN70/EN67</f>
        <v>0.29383437956832059</v>
      </c>
      <c r="EO91" s="64">
        <f t="shared" si="341"/>
        <v>0.30691454079346014</v>
      </c>
      <c r="EP91" s="64">
        <f t="shared" si="341"/>
        <v>0.32220897894318634</v>
      </c>
      <c r="EQ91" s="64">
        <f t="shared" si="341"/>
        <v>0.30911321163143085</v>
      </c>
      <c r="ER91" s="64">
        <f t="shared" si="341"/>
        <v>0.30696245733788396</v>
      </c>
      <c r="ES91" s="64">
        <f t="shared" si="341"/>
        <v>0.30107390629454817</v>
      </c>
      <c r="ET91" s="64">
        <f t="shared" si="341"/>
        <v>0.26364165212332757</v>
      </c>
      <c r="EU91" s="64">
        <f t="shared" si="341"/>
        <v>0.33758834028714957</v>
      </c>
      <c r="EV91" s="64">
        <f t="shared" si="341"/>
        <v>0.32861448926124026</v>
      </c>
      <c r="EW91" s="64">
        <f t="shared" si="341"/>
        <v>0.32216426568252204</v>
      </c>
      <c r="EX91" s="64">
        <f t="shared" si="341"/>
        <v>0.33001637538582668</v>
      </c>
      <c r="EY91" s="64">
        <f t="shared" si="341"/>
        <v>0.34149944321978049</v>
      </c>
      <c r="EZ91" s="64">
        <f t="shared" si="341"/>
        <v>0.30882162063937763</v>
      </c>
      <c r="FA91" s="64">
        <f t="shared" si="341"/>
        <v>0.2911066135799385</v>
      </c>
      <c r="FB91" s="64">
        <f t="shared" si="341"/>
        <v>0</v>
      </c>
      <c r="FC91" s="64">
        <f t="shared" si="341"/>
        <v>0</v>
      </c>
      <c r="FD91" s="64">
        <f t="shared" si="341"/>
        <v>0.29950636320853891</v>
      </c>
      <c r="FE91" s="64">
        <f t="shared" si="341"/>
        <v>0.27800084678338632</v>
      </c>
      <c r="FF91" s="64">
        <f t="shared" ref="FF91" si="342">FF70/FF67</f>
        <v>0.27840478868064855</v>
      </c>
      <c r="FG91" s="64">
        <f t="shared" si="341"/>
        <v>0.24943866926923092</v>
      </c>
      <c r="FH91" s="64">
        <f>FH70/FH67</f>
        <v>0.22711654925225563</v>
      </c>
      <c r="FI91" s="64">
        <f t="shared" ref="FI91:FQ91" si="343">FI70/FI67</f>
        <v>0.23114493332492445</v>
      </c>
      <c r="FJ91" s="64">
        <f t="shared" si="343"/>
        <v>0.22487974136990399</v>
      </c>
      <c r="FK91" s="64">
        <f t="shared" si="343"/>
        <v>0.18152168362229018</v>
      </c>
      <c r="FL91" s="64">
        <f t="shared" si="343"/>
        <v>0.25</v>
      </c>
      <c r="FM91" s="64">
        <f t="shared" si="343"/>
        <v>0.25</v>
      </c>
      <c r="FN91" s="64">
        <f t="shared" si="343"/>
        <v>0.25</v>
      </c>
      <c r="FO91" s="64">
        <f t="shared" si="343"/>
        <v>0.25</v>
      </c>
      <c r="FP91" s="64">
        <f t="shared" si="343"/>
        <v>0.25</v>
      </c>
      <c r="FQ91" s="64">
        <f t="shared" si="343"/>
        <v>0.25</v>
      </c>
    </row>
    <row r="92" spans="1:175" x14ac:dyDescent="0.15">
      <c r="A92" s="102"/>
      <c r="B92" t="s">
        <v>60</v>
      </c>
      <c r="AP92" s="64">
        <f t="shared" ref="AP92:BZ92" si="344">AP71/AP67</f>
        <v>0.21259937364490483</v>
      </c>
      <c r="AQ92" s="64">
        <f t="shared" si="344"/>
        <v>0.2187299766684323</v>
      </c>
      <c r="AR92" s="64">
        <f t="shared" si="344"/>
        <v>0.22890083165700903</v>
      </c>
      <c r="AS92" s="64">
        <f t="shared" si="344"/>
        <v>0.2245656702582555</v>
      </c>
      <c r="AT92" s="64">
        <f t="shared" si="344"/>
        <v>0.22189349112426032</v>
      </c>
      <c r="AU92" s="64">
        <f t="shared" si="344"/>
        <v>0.21554482517889348</v>
      </c>
      <c r="AV92" s="64">
        <f t="shared" si="344"/>
        <v>0.21243935199144762</v>
      </c>
      <c r="AW92" s="64">
        <f t="shared" si="344"/>
        <v>0.20021320879232446</v>
      </c>
      <c r="AX92" s="64">
        <f t="shared" si="344"/>
        <v>0.15667359081787136</v>
      </c>
      <c r="AY92" s="64">
        <f t="shared" si="344"/>
        <v>0.19359929448351085</v>
      </c>
      <c r="AZ92" s="64">
        <f t="shared" si="344"/>
        <v>0.20372931470265629</v>
      </c>
      <c r="BA92" s="64">
        <f t="shared" si="344"/>
        <v>0.14315257742444021</v>
      </c>
      <c r="BB92" s="64">
        <f t="shared" si="344"/>
        <v>0.14306074380785214</v>
      </c>
      <c r="BC92" s="64">
        <f t="shared" si="344"/>
        <v>0.14052036271588322</v>
      </c>
      <c r="BD92" s="64">
        <f t="shared" si="344"/>
        <v>0.14194077720593723</v>
      </c>
      <c r="BE92" s="64">
        <f t="shared" si="344"/>
        <v>0.14021097853433181</v>
      </c>
      <c r="BF92" s="64">
        <f t="shared" si="344"/>
        <v>0.19884847903272238</v>
      </c>
      <c r="BG92" s="64">
        <f t="shared" si="344"/>
        <v>0.19365059896152745</v>
      </c>
      <c r="BH92" s="64">
        <f t="shared" si="344"/>
        <v>0.20346142563801703</v>
      </c>
      <c r="BI92" s="64">
        <f t="shared" si="344"/>
        <v>0.20174397698669541</v>
      </c>
      <c r="BJ92" s="64">
        <f t="shared" si="344"/>
        <v>0.2050387596899225</v>
      </c>
      <c r="BK92" s="64">
        <f t="shared" si="344"/>
        <v>0.1894266703126424</v>
      </c>
      <c r="BL92" s="64">
        <f t="shared" si="344"/>
        <v>0.20651625584914851</v>
      </c>
      <c r="BM92" s="64">
        <f t="shared" si="344"/>
        <v>0.2157105467921058</v>
      </c>
      <c r="BN92" s="64">
        <f t="shared" si="344"/>
        <v>0.23243147142487713</v>
      </c>
      <c r="BO92" s="64">
        <f t="shared" si="344"/>
        <v>0.19249212220852172</v>
      </c>
      <c r="BP92" s="64">
        <f t="shared" si="344"/>
        <v>0.20160568065506657</v>
      </c>
      <c r="BQ92" s="64">
        <f t="shared" si="344"/>
        <v>0.20834078821099203</v>
      </c>
      <c r="BR92" s="64">
        <f t="shared" si="344"/>
        <v>0.22411654788087243</v>
      </c>
      <c r="BS92" s="64">
        <f t="shared" si="344"/>
        <v>0.20553691275167782</v>
      </c>
      <c r="BT92" s="64">
        <f t="shared" si="344"/>
        <v>0.23581823051513262</v>
      </c>
      <c r="BU92" s="64">
        <f t="shared" si="344"/>
        <v>0.24672485071198896</v>
      </c>
      <c r="BV92" s="64">
        <f t="shared" si="344"/>
        <v>0.2455978379467208</v>
      </c>
      <c r="BW92" s="64">
        <f t="shared" si="344"/>
        <v>0.24064619778650481</v>
      </c>
      <c r="BX92" s="64">
        <f t="shared" si="344"/>
        <v>0.22436210938158763</v>
      </c>
      <c r="BY92" s="64">
        <f t="shared" si="344"/>
        <v>0.23860998510203374</v>
      </c>
      <c r="BZ92" s="64">
        <f t="shared" si="344"/>
        <v>0.25399394022861865</v>
      </c>
      <c r="CA92" s="64">
        <f t="shared" ref="CA92:CB92" si="345">CA71/CA67</f>
        <v>0.23687301146676343</v>
      </c>
      <c r="CB92" s="64">
        <f t="shared" si="345"/>
        <v>0.24219952994570063</v>
      </c>
      <c r="CC92" s="64">
        <f t="shared" ref="CC92:CD92" si="346">CC71/CC67</f>
        <v>0.25498400196898841</v>
      </c>
      <c r="CD92" s="64">
        <f t="shared" si="346"/>
        <v>0.2315232460508074</v>
      </c>
      <c r="CE92" s="64">
        <f t="shared" ref="CE92" si="347">CE71/CE67</f>
        <v>0.22376041509677697</v>
      </c>
      <c r="CF92" s="64">
        <f t="shared" ref="CF92" si="348">CF71/CF67</f>
        <v>0.23490067688352381</v>
      </c>
      <c r="CG92" s="64">
        <f t="shared" ref="CG92" si="349">CG71/CG67</f>
        <v>0.230538137387342</v>
      </c>
      <c r="CH92" s="64">
        <f t="shared" ref="CH92" si="350">CH71/CH67</f>
        <v>0.26865838232011308</v>
      </c>
      <c r="CI92" s="64">
        <f t="shared" ref="CI92:CJ92" si="351">CI71/CI67</f>
        <v>0.25097120305851883</v>
      </c>
      <c r="CJ92" s="64">
        <f t="shared" si="351"/>
        <v>0.24716918294849025</v>
      </c>
      <c r="CK92" s="64">
        <f t="shared" ref="CK92:CL92" si="352">CK71/CK67</f>
        <v>0.23814935377621976</v>
      </c>
      <c r="CL92" s="64">
        <f t="shared" si="352"/>
        <v>0.25181841854005726</v>
      </c>
      <c r="CM92" s="64">
        <f t="shared" ref="CM92:CN92" si="353">CM71/CM67</f>
        <v>0.24067096379320235</v>
      </c>
      <c r="CN92" s="64">
        <f t="shared" si="353"/>
        <v>0.21841251309170198</v>
      </c>
      <c r="CO92" s="64">
        <f t="shared" ref="CO92:CQ92" si="354">CO71/CO67</f>
        <v>0.23683280311063981</v>
      </c>
      <c r="CP92" s="64">
        <f t="shared" si="354"/>
        <v>0.24135244371581155</v>
      </c>
      <c r="CQ92" s="64">
        <f t="shared" si="354"/>
        <v>0.23709657923365166</v>
      </c>
      <c r="CR92" s="64">
        <f t="shared" ref="CR92" si="355">CR71/CR67</f>
        <v>0.20976523162134944</v>
      </c>
      <c r="CS92" s="64">
        <f t="shared" ref="CS92" si="356">CS71/CS67</f>
        <v>0.22159718900014846</v>
      </c>
      <c r="CT92" s="64">
        <f t="shared" ref="CT92:CU92" si="357">CT71/CT67</f>
        <v>0.22579442735998506</v>
      </c>
      <c r="CU92" s="64">
        <f t="shared" si="357"/>
        <v>0.2416488285776007</v>
      </c>
      <c r="CV92" s="64">
        <f t="shared" ref="CV92:CW92" si="358">CV71/CV67</f>
        <v>0.24875816065852963</v>
      </c>
      <c r="CW92" s="64">
        <f t="shared" si="358"/>
        <v>0.25214549172844464</v>
      </c>
      <c r="CX92" s="64">
        <f t="shared" ref="CX92:CY92" si="359">CX71/CX67</f>
        <v>0.25866073473126372</v>
      </c>
      <c r="CY92" s="64">
        <f t="shared" si="359"/>
        <v>0.23756783507969564</v>
      </c>
      <c r="CZ92" s="64">
        <f t="shared" ref="CZ92:DF92" si="360">CZ71/CZ67</f>
        <v>0.25279121358693685</v>
      </c>
      <c r="DA92" s="64">
        <f t="shared" si="360"/>
        <v>0.25526948402606009</v>
      </c>
      <c r="DB92" s="64">
        <f t="shared" si="360"/>
        <v>0.24703969032674294</v>
      </c>
      <c r="DC92" s="64">
        <f t="shared" si="360"/>
        <v>0.24569472199365225</v>
      </c>
      <c r="DD92" s="64">
        <f t="shared" si="360"/>
        <v>0.24818991097922857</v>
      </c>
      <c r="DE92" s="64">
        <f t="shared" si="360"/>
        <v>0.25231064520891783</v>
      </c>
      <c r="DF92" s="64">
        <f t="shared" si="360"/>
        <v>0.24492806160077002</v>
      </c>
      <c r="DG92" s="64">
        <f>DG71/DG67</f>
        <v>0.20615613116349343</v>
      </c>
      <c r="DH92" s="64">
        <f t="shared" ref="DH92:DN92" si="361">DH71/DH67</f>
        <v>0.25048166587031234</v>
      </c>
      <c r="DI92" s="64">
        <f t="shared" si="361"/>
        <v>0.25972772455521143</v>
      </c>
      <c r="DJ92" s="64">
        <f t="shared" si="361"/>
        <v>0.27333981566441606</v>
      </c>
      <c r="DK92" s="64">
        <f t="shared" si="361"/>
        <v>0.28520732162868884</v>
      </c>
      <c r="DL92" s="64">
        <f t="shared" si="361"/>
        <v>0.3047250814669219</v>
      </c>
      <c r="DM92" s="64">
        <f t="shared" si="361"/>
        <v>0.22316709371557311</v>
      </c>
      <c r="DN92" s="64">
        <f t="shared" si="361"/>
        <v>0.27071823204419887</v>
      </c>
      <c r="DO92" s="64">
        <f t="shared" ref="DO92:DR92" si="362">DO71/DO67</f>
        <v>0.28771825781508392</v>
      </c>
      <c r="DP92" s="64">
        <f t="shared" si="362"/>
        <v>0.22622028364903959</v>
      </c>
      <c r="DQ92" s="64">
        <f t="shared" si="362"/>
        <v>0.17336789285964049</v>
      </c>
      <c r="DR92" s="64">
        <f t="shared" si="362"/>
        <v>0.21833490560922977</v>
      </c>
      <c r="DS92" s="64"/>
      <c r="DT92" s="64"/>
      <c r="DU92" s="64"/>
      <c r="DV92" s="64"/>
      <c r="FE92" s="53"/>
      <c r="FF92" s="64">
        <f t="shared" ref="FF92" si="363">+FF71/FF67</f>
        <v>0.25067990483572516</v>
      </c>
      <c r="FG92" s="64">
        <f t="shared" ref="FG92" si="364">+FG71/FG67</f>
        <v>0.24799204560735785</v>
      </c>
      <c r="FH92" s="64">
        <f t="shared" ref="FH92" si="365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15">
      <c r="A93" s="102"/>
      <c r="B93" t="s">
        <v>206</v>
      </c>
      <c r="AP93" s="64">
        <f t="shared" ref="AP93:BB93" si="366">AP76/AP75</f>
        <v>0.31935573451818922</v>
      </c>
      <c r="AQ93" s="64">
        <f t="shared" si="366"/>
        <v>0.31638030092874975</v>
      </c>
      <c r="AR93" s="64">
        <f t="shared" si="366"/>
        <v>0.34428978701995655</v>
      </c>
      <c r="AS93" s="64">
        <f t="shared" si="366"/>
        <v>0.29423607160050752</v>
      </c>
      <c r="AT93" s="64">
        <f t="shared" si="366"/>
        <v>0.23286362550752307</v>
      </c>
      <c r="AU93" s="64">
        <f t="shared" si="366"/>
        <v>0.2848710381111253</v>
      </c>
      <c r="AV93" s="64">
        <f t="shared" si="366"/>
        <v>0.2667153818048959</v>
      </c>
      <c r="AW93" s="64">
        <f t="shared" si="366"/>
        <v>0.23525647861789473</v>
      </c>
      <c r="AX93" s="64">
        <f t="shared" si="366"/>
        <v>9.6808646985944338E-2</v>
      </c>
      <c r="AY93" s="64">
        <f t="shared" si="366"/>
        <v>0.20547180346175317</v>
      </c>
      <c r="AZ93" s="64">
        <f t="shared" si="366"/>
        <v>0.32179549902152643</v>
      </c>
      <c r="BA93" s="64">
        <f t="shared" si="366"/>
        <v>0.10236373532384734</v>
      </c>
      <c r="BB93" s="64">
        <f t="shared" si="366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7">BG76/BG75</f>
        <v>0.24231121580944903</v>
      </c>
      <c r="BH93" s="64">
        <f t="shared" si="367"/>
        <v>0.24831347782402755</v>
      </c>
      <c r="BI93" s="64">
        <f t="shared" si="367"/>
        <v>7.8861236336688664E-2</v>
      </c>
      <c r="BJ93" s="64">
        <f t="shared" si="367"/>
        <v>0.21005613091944028</v>
      </c>
      <c r="BK93" s="64">
        <f t="shared" si="367"/>
        <v>0.27264573991031388</v>
      </c>
      <c r="BL93" s="64">
        <f t="shared" si="367"/>
        <v>0.22206943966998971</v>
      </c>
      <c r="BM93" s="64">
        <f t="shared" si="367"/>
        <v>0.21555204493593119</v>
      </c>
      <c r="BN93" s="64">
        <f t="shared" si="367"/>
        <v>0.16120365394948946</v>
      </c>
      <c r="BO93" s="64">
        <f t="shared" si="367"/>
        <v>0.20900931998619257</v>
      </c>
      <c r="BP93" s="64">
        <f t="shared" si="367"/>
        <v>0.20076941572493406</v>
      </c>
      <c r="BQ93" s="64">
        <f t="shared" si="367"/>
        <v>0.17926565874730019</v>
      </c>
      <c r="BR93" s="64">
        <f t="shared" si="367"/>
        <v>0.19874390546235837</v>
      </c>
      <c r="BS93" s="64">
        <f t="shared" si="367"/>
        <v>0.24435454211107024</v>
      </c>
      <c r="BT93" s="64">
        <f t="shared" si="367"/>
        <v>0.22108814846056535</v>
      </c>
      <c r="BU93" s="64">
        <f t="shared" si="367"/>
        <v>0.22108127084430404</v>
      </c>
      <c r="BV93" s="64">
        <f t="shared" si="367"/>
        <v>0.15225254850378164</v>
      </c>
      <c r="BW93" s="64">
        <f t="shared" si="367"/>
        <v>0.27284418573169084</v>
      </c>
      <c r="BX93" s="64">
        <f t="shared" si="367"/>
        <v>0.1955778003041054</v>
      </c>
      <c r="BY93" s="64">
        <f t="shared" si="367"/>
        <v>0.20503502048367916</v>
      </c>
      <c r="BZ93" s="64">
        <f t="shared" si="367"/>
        <v>0.18196328810853948</v>
      </c>
      <c r="CA93" s="64">
        <f t="shared" ref="CA93:CB93" si="368">CA76/CA75</f>
        <v>0.20106146630461597</v>
      </c>
      <c r="CB93" s="64">
        <f t="shared" si="368"/>
        <v>0.24843900096061469</v>
      </c>
      <c r="CC93" s="64">
        <f t="shared" ref="CC93:CD93" si="369">CC76/CC75</f>
        <v>0.25825275091697225</v>
      </c>
      <c r="CD93" s="64">
        <f t="shared" si="369"/>
        <v>0.11416689026026296</v>
      </c>
      <c r="CE93" s="64">
        <f t="shared" ref="CE93" si="370">CE76/CE75</f>
        <v>0.1109855618330195</v>
      </c>
      <c r="CF93" s="64">
        <f t="shared" ref="CF93" si="371">CF76/CF75</f>
        <v>6.2460417986067156E-2</v>
      </c>
      <c r="CG93" s="64">
        <f t="shared" ref="CG93" si="372">CG76/CG75</f>
        <v>0.27049716528565215</v>
      </c>
      <c r="CH93" s="64">
        <f t="shared" ref="CH93" si="373">CH76/CH75</f>
        <v>0</v>
      </c>
      <c r="CI93" s="64">
        <f t="shared" ref="CI93:CJ93" si="374">CI76/CI75</f>
        <v>0.12718329652680183</v>
      </c>
      <c r="CJ93" s="64">
        <f t="shared" si="374"/>
        <v>0.17466938847963084</v>
      </c>
      <c r="CK93" s="64">
        <f t="shared" ref="CK93:CL93" si="375">CK76/CK75</f>
        <v>0.20035350384695372</v>
      </c>
      <c r="CL93" s="64">
        <f t="shared" si="375"/>
        <v>0.11579961464354525</v>
      </c>
      <c r="CM93" s="64">
        <f t="shared" ref="CM93:CN93" si="376">CM76/CM75</f>
        <v>0.17621145374449337</v>
      </c>
      <c r="CN93" s="64">
        <f t="shared" si="376"/>
        <v>0.212238379423384</v>
      </c>
      <c r="CO93" s="64">
        <f t="shared" ref="CO93:CQ93" si="377">CO76/CO75</f>
        <v>3.2629384573552078E-2</v>
      </c>
      <c r="CP93" s="64">
        <f t="shared" si="377"/>
        <v>0</v>
      </c>
      <c r="CQ93" s="64">
        <f t="shared" si="377"/>
        <v>0.34500848634469994</v>
      </c>
      <c r="CR93" s="64">
        <f t="shared" ref="CR93" si="378">CR76/CR75</f>
        <v>0.16262210481046876</v>
      </c>
      <c r="CS93" s="64">
        <f t="shared" ref="CS93" si="379">CS76/CS75</f>
        <v>0.16815638865667804</v>
      </c>
      <c r="CT93" s="64">
        <f t="shared" ref="CT93:CU93" si="380">CT76/CT75</f>
        <v>0</v>
      </c>
      <c r="CU93" s="64">
        <f t="shared" si="380"/>
        <v>0.14349424927626972</v>
      </c>
      <c r="CV93" s="64">
        <f t="shared" ref="CV93:CW93" si="381">CV76/CV75</f>
        <v>0.10414560161779569</v>
      </c>
      <c r="CW93" s="64">
        <f t="shared" si="381"/>
        <v>0.12210997355752924</v>
      </c>
      <c r="CX93" s="64">
        <f t="shared" ref="CX93:CY93" si="382">CX76/CX75</f>
        <v>0.10997240835632641</v>
      </c>
      <c r="CY93" s="64">
        <f t="shared" si="382"/>
        <v>0.14963763811334227</v>
      </c>
      <c r="CZ93" s="64">
        <f t="shared" ref="CZ93:DF93" si="383">CZ76/CZ75</f>
        <v>0.15867689357622258</v>
      </c>
      <c r="DA93" s="64">
        <f t="shared" si="383"/>
        <v>0.18152418447694052</v>
      </c>
      <c r="DB93" s="64">
        <f t="shared" si="383"/>
        <v>0.15692650334075731</v>
      </c>
      <c r="DC93" s="64">
        <f t="shared" si="383"/>
        <v>7.4556151403134235E-2</v>
      </c>
      <c r="DD93" s="64">
        <f t="shared" si="383"/>
        <v>0.1070977917981074</v>
      </c>
      <c r="DE93" s="64">
        <f t="shared" si="383"/>
        <v>0.1475739883229315</v>
      </c>
      <c r="DF93" s="64">
        <f t="shared" si="383"/>
        <v>4.903059026281776E-2</v>
      </c>
      <c r="DG93" s="64">
        <f>DG76/DG75</f>
        <v>9.7358034349109293E-2</v>
      </c>
      <c r="DH93" s="64">
        <f t="shared" ref="DH93:DN93" si="384">DH76/DH75</f>
        <v>9.9000475963826662E-2</v>
      </c>
      <c r="DI93" s="64">
        <f t="shared" si="384"/>
        <v>6.2040015264678644E-2</v>
      </c>
      <c r="DJ93" s="64">
        <f t="shared" si="384"/>
        <v>7.6709333576276545E-2</v>
      </c>
      <c r="DK93" s="64">
        <f t="shared" si="384"/>
        <v>0.10939442372580366</v>
      </c>
      <c r="DL93" s="64">
        <f t="shared" si="384"/>
        <v>0.18023352332466389</v>
      </c>
      <c r="DM93" s="64">
        <f t="shared" si="384"/>
        <v>0.1</v>
      </c>
      <c r="DN93" s="64">
        <f t="shared" si="384"/>
        <v>0.10226176115802164</v>
      </c>
      <c r="DO93" s="64">
        <f t="shared" ref="DO93:DR93" si="385">DO76/DO75</f>
        <v>0.11701852331127298</v>
      </c>
      <c r="DP93" s="64">
        <f t="shared" si="385"/>
        <v>0.15859811809627719</v>
      </c>
      <c r="DQ93" s="64">
        <f t="shared" si="385"/>
        <v>0.15</v>
      </c>
      <c r="DR93" s="64">
        <f t="shared" si="385"/>
        <v>0.15</v>
      </c>
      <c r="DS93" s="64"/>
      <c r="DT93" s="64"/>
      <c r="DU93" s="64"/>
      <c r="DV93" s="64"/>
      <c r="FE93" s="53"/>
      <c r="FF93" s="79">
        <f t="shared" ref="FF93" si="386">+FF76/FF75</f>
        <v>0.10710881217671239</v>
      </c>
      <c r="FG93" s="79">
        <f t="shared" ref="FG93" si="387">+FG76/FG75</f>
        <v>0.14657967364218533</v>
      </c>
      <c r="FH93" s="79">
        <f t="shared" ref="FH93" si="388">+FH76/FH75</f>
        <v>8.8339719478328124E-2</v>
      </c>
      <c r="FI93" s="79">
        <f>+FI76/FI75</f>
        <v>8.5151237396883531E-2</v>
      </c>
      <c r="FJ93" s="79">
        <f t="shared" ref="FJ93:FQ93" si="389">+FJ76/FJ75</f>
        <v>0.1191952499713036</v>
      </c>
      <c r="FK93" s="79">
        <f t="shared" si="389"/>
        <v>0.14000000000000001</v>
      </c>
      <c r="FL93" s="79">
        <f t="shared" si="389"/>
        <v>0.2</v>
      </c>
      <c r="FM93" s="79">
        <f t="shared" si="389"/>
        <v>0.2</v>
      </c>
      <c r="FN93" s="79">
        <f t="shared" si="389"/>
        <v>0.19999999999999998</v>
      </c>
      <c r="FO93" s="79">
        <f t="shared" si="389"/>
        <v>0.2</v>
      </c>
      <c r="FP93" s="79">
        <f t="shared" si="389"/>
        <v>0.2</v>
      </c>
      <c r="FQ93" s="79">
        <f t="shared" si="389"/>
        <v>0.2</v>
      </c>
      <c r="FR93" s="52" t="s">
        <v>268</v>
      </c>
      <c r="FS93" s="66">
        <v>7.0000000000000007E-2</v>
      </c>
    </row>
    <row r="94" spans="1:175" x14ac:dyDescent="0.15">
      <c r="A94" s="102"/>
      <c r="FR94" s="47" t="s">
        <v>242</v>
      </c>
      <c r="FS94" s="63">
        <v>0.02</v>
      </c>
    </row>
    <row r="95" spans="1:175" x14ac:dyDescent="0.15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90">+BP97-BP110</f>
        <v>2544.1999999999989</v>
      </c>
      <c r="BQ95" s="51">
        <f t="shared" ref="BQ95" si="391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2">+CU97-CU110</f>
        <v>-11716.6</v>
      </c>
      <c r="CV95" s="51">
        <f t="shared" si="392"/>
        <v>-11565.600000000002</v>
      </c>
      <c r="CW95" s="51">
        <f t="shared" si="392"/>
        <v>-11747</v>
      </c>
      <c r="CX95" s="51">
        <f t="shared" si="392"/>
        <v>-10916.3</v>
      </c>
      <c r="CY95" s="51">
        <f t="shared" ref="CY95:DB95" si="393">+CY97-CY110</f>
        <v>-13304.199999999999</v>
      </c>
      <c r="CZ95" s="51">
        <f t="shared" si="393"/>
        <v>-11533.899999999998</v>
      </c>
      <c r="DA95" s="51">
        <f t="shared" si="393"/>
        <v>-10815.599999999999</v>
      </c>
      <c r="DB95" s="51">
        <f t="shared" si="393"/>
        <v>-9947.1999999999989</v>
      </c>
      <c r="DC95" s="51">
        <f t="shared" ref="DC95" si="394">+DC97-DC110</f>
        <v>-9920.7000000000007</v>
      </c>
      <c r="DD95" s="51">
        <f t="shared" ref="DD95" si="395">+DD97-DD110</f>
        <v>-9768.9999999999982</v>
      </c>
      <c r="DE95" s="51">
        <f t="shared" ref="DE95:DR95" si="396">+DE97-DE110</f>
        <v>-9909.6000000000022</v>
      </c>
      <c r="DF95" s="51">
        <f t="shared" si="396"/>
        <v>-9763.5</v>
      </c>
      <c r="DG95" s="51">
        <f t="shared" si="396"/>
        <v>-11213.199999999999</v>
      </c>
      <c r="DH95" s="51">
        <f t="shared" si="396"/>
        <v>-11489.9</v>
      </c>
      <c r="DI95" s="51">
        <f t="shared" si="396"/>
        <v>-10571.7</v>
      </c>
      <c r="DJ95" s="51">
        <f t="shared" si="396"/>
        <v>-11125</v>
      </c>
      <c r="DK95" s="51">
        <f t="shared" si="396"/>
        <v>-12463.899999999998</v>
      </c>
      <c r="DL95" s="51">
        <f t="shared" si="396"/>
        <v>-13245.8</v>
      </c>
      <c r="DM95" s="51">
        <f t="shared" si="396"/>
        <v>-14982.699999999999</v>
      </c>
      <c r="DN95" s="51">
        <f t="shared" si="396"/>
        <v>-19245.400000000001</v>
      </c>
      <c r="DO95" s="51">
        <f t="shared" si="396"/>
        <v>-20538.2</v>
      </c>
      <c r="DP95" s="51">
        <f t="shared" si="396"/>
        <v>-22650.400000000001</v>
      </c>
      <c r="DQ95" s="51">
        <f t="shared" si="396"/>
        <v>0</v>
      </c>
      <c r="DR95" s="51">
        <f t="shared" si="396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7">+FJ95+FK77</f>
        <v>-4178.67454799999</v>
      </c>
      <c r="FL95" s="49">
        <f t="shared" si="397"/>
        <v>17401.617165312011</v>
      </c>
      <c r="FM95" s="49">
        <f t="shared" si="397"/>
        <v>44455.661980169483</v>
      </c>
      <c r="FN95" s="49">
        <f t="shared" si="397"/>
        <v>78662.185546618974</v>
      </c>
      <c r="FO95" s="49">
        <f t="shared" si="397"/>
        <v>118869.76151985562</v>
      </c>
      <c r="FP95" s="49">
        <f t="shared" si="397"/>
        <v>163979.08552404324</v>
      </c>
      <c r="FQ95" s="49">
        <f t="shared" si="397"/>
        <v>212640.1892261664</v>
      </c>
      <c r="FR95" s="47" t="s">
        <v>241</v>
      </c>
      <c r="FS95" s="63">
        <v>7.0000000000000007E-2</v>
      </c>
    </row>
    <row r="96" spans="1:175" x14ac:dyDescent="0.15">
      <c r="A96" s="102"/>
      <c r="FR96" s="47" t="s">
        <v>243</v>
      </c>
      <c r="FS96" s="51">
        <f>NPV(FS95,FL77:IS77)+Main!J5-Main!J6</f>
        <v>789975.01942114986</v>
      </c>
    </row>
    <row r="97" spans="1:175" s="49" customFormat="1" x14ac:dyDescent="0.15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/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8">+CX97</f>
        <v>4400.8999999999996</v>
      </c>
      <c r="FG97" s="49">
        <f t="shared" ref="FG97:FG108" si="399">+DB97</f>
        <v>6648.1</v>
      </c>
      <c r="FH97" s="49">
        <f t="shared" ref="FH97:FH123" si="400">+DF97</f>
        <v>7121.2</v>
      </c>
      <c r="FI97" s="49">
        <f t="shared" ref="FI97:FI123" si="401">+DJ97</f>
        <v>5113.6000000000004</v>
      </c>
      <c r="FJ97" s="49">
        <f>+DN97</f>
        <v>5979.9</v>
      </c>
      <c r="FR97" s="60" t="s">
        <v>264</v>
      </c>
      <c r="FS97" s="65">
        <f>+FS96/Main!J3</f>
        <v>831.18012758819532</v>
      </c>
    </row>
    <row r="98" spans="1:175" s="49" customFormat="1" x14ac:dyDescent="0.15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/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8"/>
        <v>4547.3</v>
      </c>
      <c r="FG98" s="49">
        <f t="shared" si="399"/>
        <v>5875.3</v>
      </c>
      <c r="FH98" s="49">
        <f t="shared" si="400"/>
        <v>6672.8</v>
      </c>
      <c r="FI98" s="49">
        <f t="shared" si="401"/>
        <v>6896</v>
      </c>
      <c r="FJ98" s="49">
        <f t="shared" ref="FJ98:FJ121" si="402">+DN98</f>
        <v>9090.5</v>
      </c>
    </row>
    <row r="99" spans="1:175" s="49" customFormat="1" x14ac:dyDescent="0.15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/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8"/>
        <v>994.2</v>
      </c>
      <c r="FG99" s="49">
        <f t="shared" si="399"/>
        <v>1053.7</v>
      </c>
      <c r="FH99" s="49">
        <f t="shared" si="400"/>
        <v>1454.4</v>
      </c>
      <c r="FI99" s="49">
        <f t="shared" si="401"/>
        <v>1662.9</v>
      </c>
      <c r="FJ99" s="49">
        <f t="shared" si="402"/>
        <v>2245.6999999999998</v>
      </c>
    </row>
    <row r="100" spans="1:175" s="49" customFormat="1" x14ac:dyDescent="0.15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/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8"/>
        <v>3190.7</v>
      </c>
      <c r="FG100" s="49">
        <f t="shared" si="399"/>
        <v>3980.3</v>
      </c>
      <c r="FH100" s="49">
        <f t="shared" si="400"/>
        <v>3886</v>
      </c>
      <c r="FI100" s="49">
        <f t="shared" si="401"/>
        <v>4309.7</v>
      </c>
      <c r="FJ100" s="49">
        <f t="shared" si="402"/>
        <v>5772.8</v>
      </c>
    </row>
    <row r="101" spans="1:175" s="49" customFormat="1" x14ac:dyDescent="0.15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/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8"/>
        <v>2538.9</v>
      </c>
      <c r="FG101" s="49">
        <f t="shared" si="399"/>
        <v>2871.5</v>
      </c>
      <c r="FH101" s="49">
        <f t="shared" si="400"/>
        <v>2530.6</v>
      </c>
      <c r="FI101" s="49">
        <f t="shared" si="401"/>
        <v>2954.1</v>
      </c>
      <c r="FJ101" s="49">
        <f t="shared" si="402"/>
        <v>5540.8</v>
      </c>
    </row>
    <row r="102" spans="1:175" s="49" customFormat="1" x14ac:dyDescent="0.15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/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8"/>
        <v>0</v>
      </c>
      <c r="FG102" s="49">
        <f t="shared" si="399"/>
        <v>0</v>
      </c>
      <c r="FI102" s="49">
        <f t="shared" si="401"/>
        <v>0</v>
      </c>
      <c r="FJ102" s="49">
        <f t="shared" si="402"/>
        <v>149.5</v>
      </c>
    </row>
    <row r="103" spans="1:175" s="49" customFormat="1" x14ac:dyDescent="0.15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/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8"/>
        <v>10297.4</v>
      </c>
      <c r="FG103" s="49">
        <f t="shared" si="399"/>
        <v>11216.5</v>
      </c>
      <c r="FH103" s="49">
        <f t="shared" si="400"/>
        <v>11583.9</v>
      </c>
      <c r="FI103" s="49">
        <f t="shared" si="401"/>
        <v>11279.6</v>
      </c>
      <c r="FJ103" s="49">
        <f t="shared" si="402"/>
        <v>11846.3</v>
      </c>
    </row>
    <row r="104" spans="1:175" s="49" customFormat="1" x14ac:dyDescent="0.15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/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8"/>
        <v>2572.6</v>
      </c>
      <c r="FG104" s="49">
        <f t="shared" si="399"/>
        <v>2830.4</v>
      </c>
      <c r="FH104" s="49">
        <f t="shared" si="400"/>
        <v>2489.3000000000002</v>
      </c>
      <c r="FI104" s="49">
        <f t="shared" si="401"/>
        <v>2792.9</v>
      </c>
      <c r="FJ104" s="49">
        <f t="shared" si="402"/>
        <v>5477.3</v>
      </c>
    </row>
    <row r="105" spans="1:175" s="49" customFormat="1" x14ac:dyDescent="0.15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/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8"/>
        <v>0</v>
      </c>
      <c r="FG105" s="49">
        <f t="shared" si="399"/>
        <v>0</v>
      </c>
      <c r="FI105" s="49">
        <f t="shared" si="401"/>
        <v>0</v>
      </c>
      <c r="FJ105" s="49">
        <f t="shared" si="402"/>
        <v>0</v>
      </c>
    </row>
    <row r="106" spans="1:175" s="49" customFormat="1" x14ac:dyDescent="0.15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/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8"/>
        <v>7872.9</v>
      </c>
      <c r="FG106" s="49">
        <f t="shared" si="399"/>
        <v>8681.9</v>
      </c>
      <c r="FH106" s="49">
        <f t="shared" si="400"/>
        <v>8985.1</v>
      </c>
      <c r="FI106" s="49">
        <f t="shared" si="401"/>
        <v>10144</v>
      </c>
      <c r="FJ106" s="49">
        <f t="shared" si="402"/>
        <v>12913.6</v>
      </c>
    </row>
    <row r="107" spans="1:175" s="49" customFormat="1" x14ac:dyDescent="0.15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/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8"/>
        <v>2871.2</v>
      </c>
      <c r="FG107" s="49">
        <f t="shared" si="399"/>
        <v>3475.4</v>
      </c>
      <c r="FH107" s="49">
        <f t="shared" si="400"/>
        <v>4082.7</v>
      </c>
      <c r="FI107" s="49">
        <f t="shared" si="401"/>
        <v>4337</v>
      </c>
      <c r="FJ107" s="49">
        <f t="shared" si="402"/>
        <v>4989.8999999999996</v>
      </c>
    </row>
    <row r="108" spans="1:175" s="49" customFormat="1" x14ac:dyDescent="0.15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3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4">SUM(CU97:CU107)</f>
        <v>38006.800000000003</v>
      </c>
      <c r="CV108" s="51">
        <f t="shared" si="404"/>
        <v>38666.400000000001</v>
      </c>
      <c r="CW108" s="51">
        <f t="shared" si="404"/>
        <v>37893.1</v>
      </c>
      <c r="CX108" s="51">
        <f t="shared" si="404"/>
        <v>39286.1</v>
      </c>
      <c r="CY108" s="51">
        <f t="shared" ref="CY108:DB108" si="405">SUM(CY97:CY107)</f>
        <v>41102.799999999996</v>
      </c>
      <c r="CZ108" s="51">
        <f t="shared" si="405"/>
        <v>41967</v>
      </c>
      <c r="DA108" s="51">
        <f t="shared" si="405"/>
        <v>43946</v>
      </c>
      <c r="DB108" s="51">
        <f t="shared" si="405"/>
        <v>46633.100000000006</v>
      </c>
      <c r="DC108" s="51">
        <f t="shared" ref="DC108" si="406">SUM(DC97:DC107)</f>
        <v>46838.299999999996</v>
      </c>
      <c r="DD108" s="51">
        <f t="shared" ref="DD108" si="407">SUM(DD97:DD107)</f>
        <v>47808.999999999993</v>
      </c>
      <c r="DE108" s="51">
        <f t="shared" ref="DE108:DP108" si="408">SUM(DE97:DE107)</f>
        <v>48187</v>
      </c>
      <c r="DF108" s="51">
        <f t="shared" si="408"/>
        <v>48806</v>
      </c>
      <c r="DG108" s="51">
        <f t="shared" si="408"/>
        <v>46919.3</v>
      </c>
      <c r="DH108" s="51">
        <f t="shared" si="408"/>
        <v>47063.6</v>
      </c>
      <c r="DI108" s="51">
        <f t="shared" si="408"/>
        <v>47461.5</v>
      </c>
      <c r="DJ108" s="51">
        <f t="shared" si="408"/>
        <v>49489.8</v>
      </c>
      <c r="DK108" s="51">
        <f t="shared" si="408"/>
        <v>53162.999999999993</v>
      </c>
      <c r="DL108" s="51">
        <f t="shared" si="408"/>
        <v>54814</v>
      </c>
      <c r="DM108" s="51">
        <f t="shared" si="408"/>
        <v>57915.500000000007</v>
      </c>
      <c r="DN108" s="51">
        <f t="shared" si="408"/>
        <v>64006.3</v>
      </c>
      <c r="DO108" s="51">
        <f t="shared" si="408"/>
        <v>63943.5</v>
      </c>
      <c r="DP108" s="51">
        <f t="shared" si="408"/>
        <v>71874.799999999988</v>
      </c>
      <c r="DQ108" s="51"/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8"/>
        <v>39286.1</v>
      </c>
      <c r="FG108" s="49">
        <f t="shared" si="399"/>
        <v>46633.100000000006</v>
      </c>
      <c r="FH108" s="49">
        <f t="shared" si="400"/>
        <v>48806</v>
      </c>
      <c r="FI108" s="49">
        <f t="shared" si="401"/>
        <v>49489.8</v>
      </c>
      <c r="FJ108" s="49">
        <f t="shared" si="402"/>
        <v>64006.3</v>
      </c>
    </row>
    <row r="109" spans="1:175" x14ac:dyDescent="0.15">
      <c r="A109" s="102"/>
      <c r="FG109" s="49"/>
      <c r="FH109" s="49"/>
      <c r="FI109" s="49"/>
    </row>
    <row r="110" spans="1:175" s="49" customFormat="1" x14ac:dyDescent="0.15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/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8"/>
        <v>15317.199999999999</v>
      </c>
      <c r="FG110" s="49">
        <f t="shared" ref="FG110:FG121" si="409">+DB110</f>
        <v>16595.3</v>
      </c>
      <c r="FH110" s="49">
        <f t="shared" si="400"/>
        <v>16884.7</v>
      </c>
      <c r="FI110" s="49">
        <f t="shared" si="401"/>
        <v>16238.6</v>
      </c>
      <c r="FJ110" s="49">
        <f t="shared" si="402"/>
        <v>25225.3</v>
      </c>
    </row>
    <row r="111" spans="1:175" s="49" customFormat="1" x14ac:dyDescent="0.15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/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8"/>
        <v>1405.3</v>
      </c>
      <c r="FG111" s="49">
        <f t="shared" si="409"/>
        <v>1606.7</v>
      </c>
      <c r="FH111" s="49">
        <f t="shared" si="400"/>
        <v>1670.6</v>
      </c>
      <c r="FI111" s="49">
        <f t="shared" si="401"/>
        <v>1930.6</v>
      </c>
      <c r="FJ111" s="49">
        <f t="shared" si="402"/>
        <v>2598.8000000000002</v>
      </c>
    </row>
    <row r="112" spans="1:175" s="49" customFormat="1" x14ac:dyDescent="0.15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/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8"/>
        <v>915.5</v>
      </c>
      <c r="FG112" s="49">
        <f t="shared" si="409"/>
        <v>997.2</v>
      </c>
      <c r="FH112" s="49">
        <f t="shared" si="400"/>
        <v>958.1</v>
      </c>
      <c r="FI112" s="49">
        <f t="shared" si="401"/>
        <v>1059.8</v>
      </c>
      <c r="FJ112" s="49">
        <f t="shared" si="402"/>
        <v>1650.4</v>
      </c>
    </row>
    <row r="113" spans="1:166" s="49" customFormat="1" x14ac:dyDescent="0.15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/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8"/>
        <v>4933.6000000000004</v>
      </c>
      <c r="FG113" s="49">
        <f t="shared" si="409"/>
        <v>5853</v>
      </c>
      <c r="FH113" s="49">
        <f t="shared" si="400"/>
        <v>6845.8</v>
      </c>
      <c r="FI113" s="49">
        <f t="shared" si="401"/>
        <v>8784.1</v>
      </c>
      <c r="FJ113" s="49">
        <f t="shared" si="402"/>
        <v>11689</v>
      </c>
    </row>
    <row r="114" spans="1:166" s="49" customFormat="1" x14ac:dyDescent="0.15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/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8"/>
        <v>671.5</v>
      </c>
      <c r="FG114" s="49">
        <f t="shared" si="409"/>
        <v>770.6</v>
      </c>
      <c r="FH114" s="49">
        <f t="shared" si="400"/>
        <v>885.5</v>
      </c>
      <c r="FI114" s="49">
        <f t="shared" si="401"/>
        <v>1017.2</v>
      </c>
      <c r="FJ114" s="49">
        <f t="shared" si="402"/>
        <v>1169.2</v>
      </c>
    </row>
    <row r="115" spans="1:166" s="49" customFormat="1" x14ac:dyDescent="0.15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/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8"/>
        <v>160.6</v>
      </c>
      <c r="FG115" s="49">
        <f t="shared" si="409"/>
        <v>495.1</v>
      </c>
      <c r="FH115" s="49">
        <f t="shared" si="400"/>
        <v>126.9</v>
      </c>
      <c r="FI115" s="49">
        <f t="shared" si="401"/>
        <v>475.1</v>
      </c>
      <c r="FJ115" s="49">
        <f t="shared" si="402"/>
        <v>0</v>
      </c>
    </row>
    <row r="116" spans="1:166" s="49" customFormat="1" x14ac:dyDescent="0.15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/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8"/>
        <v>2189.4</v>
      </c>
      <c r="FG116" s="49">
        <f t="shared" si="409"/>
        <v>2750.3</v>
      </c>
      <c r="FH116" s="49">
        <f t="shared" si="400"/>
        <v>3027.5</v>
      </c>
      <c r="FI116" s="49">
        <f t="shared" si="401"/>
        <v>2370.3000000000002</v>
      </c>
      <c r="FJ116" s="49">
        <f t="shared" si="402"/>
        <v>3281.3</v>
      </c>
    </row>
    <row r="117" spans="1:166" s="49" customFormat="1" x14ac:dyDescent="0.15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/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8"/>
        <v>3698.2</v>
      </c>
      <c r="FG117" s="49">
        <f t="shared" si="409"/>
        <v>4094.5</v>
      </c>
      <c r="FH117" s="49">
        <f t="shared" si="400"/>
        <v>1954.1</v>
      </c>
      <c r="FI117" s="49">
        <f t="shared" si="401"/>
        <v>1305.0999999999999</v>
      </c>
      <c r="FJ117" s="49">
        <f t="shared" si="402"/>
        <v>1438.8</v>
      </c>
    </row>
    <row r="118" spans="1:166" s="49" customFormat="1" x14ac:dyDescent="0.15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/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8"/>
        <v>4621.5</v>
      </c>
      <c r="FG118" s="49">
        <f t="shared" si="409"/>
        <v>5937.7000000000007</v>
      </c>
      <c r="FH118" s="49">
        <f t="shared" si="400"/>
        <v>5653.7</v>
      </c>
      <c r="FI118" s="49">
        <f t="shared" si="401"/>
        <v>3796.9</v>
      </c>
      <c r="FJ118" s="49">
        <f t="shared" si="402"/>
        <v>3849.2</v>
      </c>
    </row>
    <row r="119" spans="1:166" s="49" customFormat="1" x14ac:dyDescent="0.15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/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8"/>
        <v>2187.5</v>
      </c>
      <c r="FG119" s="49">
        <f t="shared" si="409"/>
        <v>1707.5</v>
      </c>
      <c r="FH119" s="49">
        <f t="shared" si="400"/>
        <v>1644.3</v>
      </c>
      <c r="FI119" s="49">
        <f t="shared" si="401"/>
        <v>1736.7</v>
      </c>
      <c r="FJ119" s="49">
        <f t="shared" si="402"/>
        <v>2240.6</v>
      </c>
    </row>
    <row r="120" spans="1:166" s="49" customFormat="1" x14ac:dyDescent="0.15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/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8"/>
        <v>3185.7999999999997</v>
      </c>
      <c r="FG120" s="49">
        <f t="shared" si="409"/>
        <v>5825.2</v>
      </c>
      <c r="FH120" s="49">
        <f t="shared" si="400"/>
        <v>9154.7999999999993</v>
      </c>
      <c r="FI120" s="49">
        <f t="shared" si="401"/>
        <v>10775.4</v>
      </c>
      <c r="FJ120" s="49">
        <f t="shared" si="402"/>
        <v>10863.7</v>
      </c>
    </row>
    <row r="121" spans="1:166" s="49" customFormat="1" x14ac:dyDescent="0.15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10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1">SUM(CU110:CU120)</f>
        <v>38006.800000000003</v>
      </c>
      <c r="CV121" s="51">
        <f t="shared" si="411"/>
        <v>38666.400000000009</v>
      </c>
      <c r="CW121" s="51">
        <f t="shared" ref="CW121:CX121" si="412">SUM(CW110:CW120)</f>
        <v>37893.100000000006</v>
      </c>
      <c r="CX121" s="51">
        <f t="shared" si="412"/>
        <v>39286.100000000006</v>
      </c>
      <c r="CY121" s="51">
        <f t="shared" ref="CY121:DB121" si="413">SUM(CY110:CY120)</f>
        <v>41102.799999999996</v>
      </c>
      <c r="CZ121" s="51">
        <f t="shared" ref="CZ121" si="414">SUM(CZ110:CZ120)</f>
        <v>41967</v>
      </c>
      <c r="DA121" s="51">
        <f t="shared" si="413"/>
        <v>43945.999999999993</v>
      </c>
      <c r="DB121" s="51">
        <f t="shared" si="413"/>
        <v>46633.099999999991</v>
      </c>
      <c r="DC121" s="51">
        <f t="shared" ref="DC121" si="415">SUM(DC110:DC120)</f>
        <v>46838.3</v>
      </c>
      <c r="DD121" s="51">
        <f t="shared" ref="DD121" si="416">SUM(DD110:DD120)</f>
        <v>47809.000000000007</v>
      </c>
      <c r="DE121" s="51">
        <f t="shared" ref="DE121:DP121" si="417">SUM(DE110:DE120)</f>
        <v>48187</v>
      </c>
      <c r="DF121" s="51">
        <f t="shared" si="417"/>
        <v>48806</v>
      </c>
      <c r="DG121" s="51">
        <f t="shared" si="417"/>
        <v>46919.299999999996</v>
      </c>
      <c r="DH121" s="51">
        <f t="shared" si="417"/>
        <v>47063.599999999991</v>
      </c>
      <c r="DI121" s="51">
        <f t="shared" si="417"/>
        <v>47461.5</v>
      </c>
      <c r="DJ121" s="51">
        <f t="shared" si="417"/>
        <v>49489.799999999996</v>
      </c>
      <c r="DK121" s="51">
        <f t="shared" si="417"/>
        <v>53163</v>
      </c>
      <c r="DL121" s="51">
        <f t="shared" si="417"/>
        <v>54814</v>
      </c>
      <c r="DM121" s="51">
        <f t="shared" si="417"/>
        <v>57915.5</v>
      </c>
      <c r="DN121" s="51">
        <f t="shared" si="417"/>
        <v>64006.3</v>
      </c>
      <c r="DO121" s="51">
        <f t="shared" si="417"/>
        <v>63943.500000000007</v>
      </c>
      <c r="DP121" s="51">
        <f t="shared" si="417"/>
        <v>71874.799999999988</v>
      </c>
      <c r="DQ121" s="51"/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8"/>
        <v>39286.100000000006</v>
      </c>
      <c r="FG121" s="49">
        <f t="shared" si="409"/>
        <v>46633.099999999991</v>
      </c>
      <c r="FH121" s="49">
        <f t="shared" si="400"/>
        <v>48806</v>
      </c>
      <c r="FI121" s="49">
        <f t="shared" si="401"/>
        <v>49489.799999999996</v>
      </c>
      <c r="FJ121" s="49">
        <f t="shared" si="402"/>
        <v>64006.3</v>
      </c>
    </row>
    <row r="122" spans="1:166" x14ac:dyDescent="0.15">
      <c r="A122" s="102"/>
      <c r="FG122" s="49"/>
      <c r="FH122" s="49"/>
      <c r="FI122" s="49"/>
    </row>
    <row r="123" spans="1:166" x14ac:dyDescent="0.15">
      <c r="A123" s="102"/>
      <c r="B123" s="50" t="s">
        <v>387</v>
      </c>
      <c r="CU123" s="51">
        <f t="shared" ref="CU123:CX123" si="418">CU77</f>
        <v>1094.6999999999975</v>
      </c>
      <c r="CV123" s="51">
        <f t="shared" si="418"/>
        <v>1329.0000000000009</v>
      </c>
      <c r="CW123" s="51">
        <f t="shared" si="418"/>
        <v>1294.8000000000011</v>
      </c>
      <c r="CX123" s="51">
        <f t="shared" si="418"/>
        <v>1354.7999999999995</v>
      </c>
      <c r="CY123" s="51">
        <f t="shared" ref="CY123:DB123" si="419">CY77</f>
        <v>1431.4999999999975</v>
      </c>
      <c r="CZ123" s="51">
        <f t="shared" si="419"/>
        <v>1228.4999999999986</v>
      </c>
      <c r="DA123" s="51">
        <f t="shared" si="419"/>
        <v>1164.1999999999989</v>
      </c>
      <c r="DB123" s="51">
        <f t="shared" si="419"/>
        <v>1892.6999999999991</v>
      </c>
      <c r="DC123" s="51">
        <f t="shared" ref="DC123:DJ123" si="420">DC77</f>
        <v>1777.5000000000007</v>
      </c>
      <c r="DD123" s="51">
        <f t="shared" si="420"/>
        <v>1698.2999999999972</v>
      </c>
      <c r="DE123" s="51">
        <f t="shared" si="420"/>
        <v>1693.5999999999979</v>
      </c>
      <c r="DF123" s="51">
        <f t="shared" si="420"/>
        <v>2207.1999999999994</v>
      </c>
      <c r="DG123" s="51">
        <f t="shared" si="420"/>
        <v>2538.4999999999991</v>
      </c>
      <c r="DH123" s="51">
        <f t="shared" si="420"/>
        <v>1703.7000000000016</v>
      </c>
      <c r="DI123" s="51">
        <f t="shared" si="420"/>
        <v>1720.4999999999993</v>
      </c>
      <c r="DJ123" s="51">
        <f t="shared" si="420"/>
        <v>2026.900000000001</v>
      </c>
      <c r="DK123" s="51">
        <f t="shared" ref="DK123:DP123" si="421">+DK77</f>
        <v>1504.4999999999991</v>
      </c>
      <c r="DL123" s="51">
        <f t="shared" si="421"/>
        <v>1481.3999999999992</v>
      </c>
      <c r="DM123" s="51">
        <f t="shared" si="421"/>
        <v>2633.9399999999978</v>
      </c>
      <c r="DN123" s="51">
        <f t="shared" si="421"/>
        <v>2976.9000000000019</v>
      </c>
      <c r="DO123" s="51">
        <f t="shared" si="421"/>
        <v>2388.1999999999998</v>
      </c>
      <c r="DP123" s="51">
        <f t="shared" si="421"/>
        <v>3701.9999999999982</v>
      </c>
      <c r="FF123" s="49">
        <f>+DA123</f>
        <v>1164.1999999999989</v>
      </c>
      <c r="FG123" s="49">
        <f>+DB123</f>
        <v>1892.6999999999991</v>
      </c>
      <c r="FH123" s="49">
        <f t="shared" si="400"/>
        <v>2207.1999999999994</v>
      </c>
      <c r="FI123" s="49">
        <f t="shared" si="401"/>
        <v>2026.900000000001</v>
      </c>
      <c r="FJ123" s="49">
        <f>SUM(DK123:DN123)</f>
        <v>8596.739999999998</v>
      </c>
    </row>
    <row r="124" spans="1:166" x14ac:dyDescent="0.15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FF124" s="49">
        <f t="shared" ref="FF124:FF131" si="422">SUM(CU124:CX124)</f>
        <v>8318.4</v>
      </c>
      <c r="FG124" s="49">
        <f t="shared" ref="FG124:FG131" si="423">SUM(CY124:DB124)</f>
        <v>6193.6999999999989</v>
      </c>
      <c r="FH124" s="49">
        <f t="shared" ref="FH124:FH129" si="424">SUM(DC124:DF124)</f>
        <v>5581.7</v>
      </c>
      <c r="FI124" s="49">
        <f t="shared" ref="FI124:FI129" si="425">SUM(DG124:DJ124)</f>
        <v>6244.8000000000011</v>
      </c>
      <c r="FJ124" s="49">
        <f t="shared" ref="FJ124:FJ129" si="426">SUM(DK124:DN124)</f>
        <v>5240.3999999999996</v>
      </c>
    </row>
    <row r="125" spans="1:166" x14ac:dyDescent="0.15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FF125" s="49">
        <f t="shared" si="422"/>
        <v>1232.5999999999999</v>
      </c>
      <c r="FG125" s="49">
        <f t="shared" si="423"/>
        <v>1323.9</v>
      </c>
      <c r="FH125" s="49">
        <f t="shared" si="424"/>
        <v>1547.6</v>
      </c>
      <c r="FI125" s="49">
        <f t="shared" si="425"/>
        <v>1522.5</v>
      </c>
      <c r="FJ125" s="49">
        <f t="shared" si="426"/>
        <v>1527.3</v>
      </c>
    </row>
    <row r="126" spans="1:166" x14ac:dyDescent="0.15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FF126" s="49">
        <f t="shared" si="422"/>
        <v>62.400000000000006</v>
      </c>
      <c r="FG126" s="49">
        <f t="shared" si="423"/>
        <v>-134.50000000000003</v>
      </c>
      <c r="FH126" s="49">
        <f t="shared" si="424"/>
        <v>-802.3</v>
      </c>
      <c r="FI126" s="49">
        <f t="shared" si="425"/>
        <v>-2185.1999999999998</v>
      </c>
      <c r="FJ126" s="49">
        <f t="shared" si="426"/>
        <v>-2341</v>
      </c>
    </row>
    <row r="127" spans="1:166" x14ac:dyDescent="0.15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FF127" s="49">
        <f t="shared" si="422"/>
        <v>312.39999999999998</v>
      </c>
      <c r="FG127" s="49">
        <f t="shared" si="423"/>
        <v>308.10000000000002</v>
      </c>
      <c r="FH127" s="49">
        <f t="shared" si="424"/>
        <v>342.8</v>
      </c>
      <c r="FI127" s="49">
        <f t="shared" si="425"/>
        <v>371.1</v>
      </c>
      <c r="FJ127" s="49">
        <f t="shared" si="426"/>
        <v>628.5</v>
      </c>
    </row>
    <row r="128" spans="1:166" x14ac:dyDescent="0.15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FF128" s="49">
        <f t="shared" si="422"/>
        <v>-3990.3</v>
      </c>
      <c r="FG128" s="49">
        <f t="shared" si="423"/>
        <v>-1438.5</v>
      </c>
      <c r="FH128" s="49">
        <f t="shared" si="424"/>
        <v>-178</v>
      </c>
      <c r="FI128" s="49">
        <f t="shared" si="425"/>
        <v>420</v>
      </c>
      <c r="FJ128" s="49">
        <f t="shared" si="426"/>
        <v>23.5</v>
      </c>
    </row>
    <row r="129" spans="1:166" x14ac:dyDescent="0.15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FF129" s="49">
        <f t="shared" si="422"/>
        <v>239.6</v>
      </c>
      <c r="FG129" s="49">
        <f t="shared" si="423"/>
        <v>660.4</v>
      </c>
      <c r="FH129" s="49">
        <f t="shared" si="424"/>
        <v>874.9</v>
      </c>
      <c r="FI129" s="49">
        <f t="shared" si="425"/>
        <v>420.9</v>
      </c>
      <c r="FJ129" s="49">
        <f t="shared" si="426"/>
        <v>3799.8</v>
      </c>
    </row>
    <row r="130" spans="1:166" x14ac:dyDescent="0.15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FF130" s="49">
        <f t="shared" si="422"/>
        <v>348.70000000000005</v>
      </c>
      <c r="FG130" s="49">
        <f t="shared" si="423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15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FF131" s="49">
        <f t="shared" si="422"/>
        <v>-1687.2000000000003</v>
      </c>
      <c r="FG131" s="49">
        <f t="shared" si="423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15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7">SUM(CU124:CU131)</f>
        <v>311.30000000000103</v>
      </c>
      <c r="CV132" s="51">
        <f t="shared" si="427"/>
        <v>1051.4999999999998</v>
      </c>
      <c r="CW132" s="51">
        <f t="shared" si="427"/>
        <v>1510.1</v>
      </c>
      <c r="CX132" s="51">
        <f t="shared" si="427"/>
        <v>1963.6999999999994</v>
      </c>
      <c r="CY132" s="51">
        <f>SUM(CY124:CY131)</f>
        <v>382.39999999999986</v>
      </c>
      <c r="CZ132" s="51">
        <f t="shared" ref="CZ132:DB132" si="428">SUM(CZ124:CZ131)</f>
        <v>2495.3999999999996</v>
      </c>
      <c r="DA132" s="51">
        <f t="shared" si="428"/>
        <v>1806.6000000000004</v>
      </c>
      <c r="DB132" s="51">
        <f t="shared" si="428"/>
        <v>1815.1999999999998</v>
      </c>
      <c r="DC132" s="51">
        <f t="shared" ref="DC132:DP132" si="429">SUM(DC124:DC131)</f>
        <v>1697.3999999999999</v>
      </c>
      <c r="DD132" s="51">
        <f t="shared" si="429"/>
        <v>1775.5</v>
      </c>
      <c r="DE132" s="51">
        <f t="shared" si="429"/>
        <v>1631.3</v>
      </c>
      <c r="DF132" s="51">
        <f t="shared" si="429"/>
        <v>2156.5000000000005</v>
      </c>
      <c r="DG132" s="51">
        <f t="shared" si="429"/>
        <v>2499.1999999999998</v>
      </c>
      <c r="DH132" s="51">
        <f t="shared" si="429"/>
        <v>820.7</v>
      </c>
      <c r="DI132" s="51">
        <f t="shared" si="429"/>
        <v>2185.1000000000004</v>
      </c>
      <c r="DJ132" s="51">
        <f t="shared" si="429"/>
        <v>1579.4000000000003</v>
      </c>
      <c r="DK132" s="52">
        <f t="shared" si="429"/>
        <v>1730.6000000000001</v>
      </c>
      <c r="DL132" s="52">
        <f t="shared" si="429"/>
        <v>631.89999999999986</v>
      </c>
      <c r="DM132" s="52">
        <f t="shared" si="429"/>
        <v>2189.5</v>
      </c>
      <c r="DN132" s="52">
        <f t="shared" si="429"/>
        <v>-311.90000000000146</v>
      </c>
      <c r="DO132" s="51">
        <f t="shared" si="429"/>
        <v>1165.9999999999998</v>
      </c>
      <c r="DP132" s="51">
        <f t="shared" si="429"/>
        <v>1466.1999999999998</v>
      </c>
      <c r="DQ132" s="51"/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15">
      <c r="DC133" s="51"/>
      <c r="DD133" s="51"/>
      <c r="DJ133" s="51"/>
      <c r="FG133" s="49"/>
      <c r="FH133" s="49"/>
      <c r="FI133" s="49"/>
    </row>
    <row r="134" spans="1:166" x14ac:dyDescent="0.15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FF134" s="49">
        <f t="shared" ref="FF134:FF137" si="430">SUM(CU134:CX134)</f>
        <v>-1033.9000000000001</v>
      </c>
      <c r="FG134" s="49">
        <f t="shared" ref="FG134:FG137" si="431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15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FF135" s="49">
        <f t="shared" si="430"/>
        <v>456.19999999999993</v>
      </c>
      <c r="FG135" s="49">
        <f t="shared" si="431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15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FF136" s="49">
        <f t="shared" si="430"/>
        <v>-7256.5</v>
      </c>
      <c r="FG136" s="49">
        <f t="shared" si="431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15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FF137" s="49">
        <f t="shared" si="430"/>
        <v>-248.7</v>
      </c>
      <c r="FG137" s="49">
        <f t="shared" si="431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15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2">SUM(CX134:CX137)</f>
        <v>-41.399999999999523</v>
      </c>
      <c r="CY138" s="51">
        <f t="shared" ref="CY138:DB138" si="433">SUM(CY134:CY137)</f>
        <v>-1060.8999999999999</v>
      </c>
      <c r="CZ138" s="51">
        <f t="shared" si="433"/>
        <v>-210.39999999999998</v>
      </c>
      <c r="DA138" s="51">
        <f t="shared" si="433"/>
        <v>-313.50000000000011</v>
      </c>
      <c r="DB138" s="51">
        <f t="shared" si="433"/>
        <v>-674.09999999999991</v>
      </c>
      <c r="DC138" s="51">
        <f t="shared" ref="DC138:DP138" si="434">SUM(DC134:DC137)</f>
        <v>-1283.5</v>
      </c>
      <c r="DD138" s="51">
        <f t="shared" si="434"/>
        <v>-483.30000000000007</v>
      </c>
      <c r="DE138" s="51">
        <f t="shared" si="434"/>
        <v>-616.49999999999977</v>
      </c>
      <c r="DF138" s="51">
        <f t="shared" si="434"/>
        <v>-379.00000000000006</v>
      </c>
      <c r="DG138" s="51">
        <f t="shared" si="434"/>
        <v>-1013.8</v>
      </c>
      <c r="DH138" s="51">
        <f t="shared" si="434"/>
        <v>-463.89999999999992</v>
      </c>
      <c r="DI138" s="51">
        <f t="shared" si="434"/>
        <v>-923.4</v>
      </c>
      <c r="DJ138" s="51">
        <f t="shared" si="434"/>
        <v>-860.50000000000011</v>
      </c>
      <c r="DK138" s="51">
        <f t="shared" si="434"/>
        <v>-688.80000000000007</v>
      </c>
      <c r="DL138" s="51">
        <f t="shared" si="434"/>
        <v>-459.09999999999997</v>
      </c>
      <c r="DM138" s="51">
        <f t="shared" si="434"/>
        <v>-3080.5</v>
      </c>
      <c r="DN138" s="51">
        <f t="shared" si="434"/>
        <v>-2924.3</v>
      </c>
      <c r="DO138" s="51">
        <f t="shared" si="434"/>
        <v>-1177.6000000000001</v>
      </c>
      <c r="DP138" s="51">
        <f t="shared" si="434"/>
        <v>-2198.7000000000003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5">SUM(DI138:DL138)</f>
        <v>-2931.8</v>
      </c>
      <c r="FI138" s="49">
        <f t="shared" ref="FI138" si="436">SUM(DJ138:DM138)</f>
        <v>-5088.8999999999996</v>
      </c>
      <c r="FJ138" s="49">
        <f t="shared" ref="FJ138:FJ144" si="437">SUM(DK138:DN138)</f>
        <v>-7152.7</v>
      </c>
    </row>
    <row r="139" spans="1:166" x14ac:dyDescent="0.15">
      <c r="CW139" s="51"/>
      <c r="DC139" s="51"/>
      <c r="DD139" s="51"/>
      <c r="DJ139" s="51"/>
      <c r="FG139" s="49"/>
      <c r="FH139" s="49"/>
      <c r="FI139" s="49"/>
    </row>
    <row r="140" spans="1:166" x14ac:dyDescent="0.15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FF140" s="49">
        <f t="shared" ref="FF140:FF143" si="438">SUM(CU140:CX140)</f>
        <v>-2409.8000000000002</v>
      </c>
      <c r="FG140" s="49">
        <f t="shared" ref="FG140:FG143" si="439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15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FF141" s="49">
        <f t="shared" si="438"/>
        <v>4685.3999999999996</v>
      </c>
      <c r="FG141" s="49">
        <f t="shared" si="439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15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FF142" s="49">
        <f t="shared" si="438"/>
        <v>-4400</v>
      </c>
      <c r="FG142" s="49">
        <f t="shared" si="439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15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FF143" s="49">
        <f t="shared" si="438"/>
        <v>-200.1</v>
      </c>
      <c r="FG143" s="49">
        <f t="shared" si="439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15">
      <c r="B144" s="38" t="s">
        <v>397</v>
      </c>
      <c r="CU144" s="51">
        <f t="shared" ref="CU144" si="440">SUM(CU140:CU143)</f>
        <v>1367.8000000000009</v>
      </c>
      <c r="CV144" s="51">
        <f t="shared" ref="CV144" si="441">SUM(CV140:CV143)</f>
        <v>-885.80000000000018</v>
      </c>
      <c r="CW144" s="51">
        <f t="shared" ref="CW144" si="442">SUM(CW140:CW143)</f>
        <v>-1692.8999999999999</v>
      </c>
      <c r="CX144" s="51">
        <f t="shared" ref="CX144" si="443">SUM(CX140:CX143)</f>
        <v>-1113.6000000000013</v>
      </c>
      <c r="CY144" s="51">
        <f t="shared" ref="CY144:DB144" si="444">SUM(CY140:CY143)</f>
        <v>106.70000000000013</v>
      </c>
      <c r="CZ144" s="51">
        <f t="shared" si="444"/>
        <v>-1673.2</v>
      </c>
      <c r="DA144" s="51">
        <f t="shared" si="444"/>
        <v>-279.09999999999968</v>
      </c>
      <c r="DB144" s="51">
        <f t="shared" si="444"/>
        <v>-1291.5000000000002</v>
      </c>
      <c r="DC144" s="51">
        <f t="shared" ref="DC144:DP144" si="445">SUM(DC140:DC143)</f>
        <v>-1058.4000000000001</v>
      </c>
      <c r="DD144" s="51">
        <f t="shared" si="445"/>
        <v>-1083.2</v>
      </c>
      <c r="DE144" s="51">
        <f t="shared" si="445"/>
        <v>-463.19999999999987</v>
      </c>
      <c r="DF144" s="51">
        <f t="shared" si="445"/>
        <v>-1526.5000000000002</v>
      </c>
      <c r="DG144" s="51">
        <f t="shared" si="445"/>
        <v>-2878.3</v>
      </c>
      <c r="DH144" s="51">
        <f t="shared" si="445"/>
        <v>-123.70000000000016</v>
      </c>
      <c r="DI144" s="51">
        <f t="shared" si="445"/>
        <v>-1263.3</v>
      </c>
      <c r="DJ144" s="51">
        <f t="shared" si="445"/>
        <v>-1141.4000000000003</v>
      </c>
      <c r="DK144" s="51">
        <f t="shared" si="445"/>
        <v>412.29999999999995</v>
      </c>
      <c r="DL144" s="51">
        <f t="shared" si="445"/>
        <v>-1033.4000000000001</v>
      </c>
      <c r="DM144" s="51">
        <f t="shared" si="445"/>
        <v>572.00000000000023</v>
      </c>
      <c r="DN144" s="51">
        <f t="shared" si="445"/>
        <v>3544.6999999999994</v>
      </c>
      <c r="DO144" s="51">
        <f t="shared" si="445"/>
        <v>-311.3</v>
      </c>
      <c r="DP144" s="51">
        <f t="shared" si="445"/>
        <v>1555.5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6">SUM(DI144:DL144)</f>
        <v>-3025.8</v>
      </c>
      <c r="FI144" s="49">
        <f t="shared" ref="FI144" si="447">SUM(DJ144:DM144)</f>
        <v>-1190.5000000000002</v>
      </c>
      <c r="FJ144" s="49">
        <f t="shared" si="437"/>
        <v>3495.5999999999995</v>
      </c>
    </row>
    <row r="145" spans="2:166" x14ac:dyDescent="0.15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FF145" s="49">
        <f t="shared" ref="FF145" si="448">SUM(CU145:CX145)</f>
        <v>-89.9</v>
      </c>
      <c r="FG145" s="49">
        <f t="shared" ref="FG145" si="449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15">
      <c r="B146" s="38" t="s">
        <v>401</v>
      </c>
      <c r="CU146" s="51">
        <f t="shared" ref="CU146" si="450">+CU145+CU144+CU138+CU132</f>
        <v>-5961.7999999999975</v>
      </c>
      <c r="CV146" s="51">
        <f t="shared" ref="CV146" si="451">+CV145+CV144+CV138+CV132</f>
        <v>253.79999999999927</v>
      </c>
      <c r="CW146" s="51">
        <f t="shared" ref="CW146" si="452">+CW145+CW144+CW138+CW132</f>
        <v>-726.40000000000055</v>
      </c>
      <c r="CX146" s="51">
        <f t="shared" ref="CX146" si="453">+CX145+CX144+CX138+CX132</f>
        <v>773.69999999999845</v>
      </c>
      <c r="CY146" s="51">
        <f t="shared" ref="CY146:DB146" si="454">+CY145+CY144+CY138+CY132</f>
        <v>-638.49999999999989</v>
      </c>
      <c r="CZ146" s="51">
        <f t="shared" si="454"/>
        <v>666.09999999999945</v>
      </c>
      <c r="DA146" s="51">
        <f t="shared" si="454"/>
        <v>1230.2000000000005</v>
      </c>
      <c r="DB146" s="51">
        <f t="shared" si="454"/>
        <v>61.799999999999727</v>
      </c>
      <c r="DC146" s="51">
        <f t="shared" ref="DC146:DJ146" si="455">+DC145+DC144+DC138+DC132</f>
        <v>-654.7000000000005</v>
      </c>
      <c r="DD146" s="51">
        <f t="shared" si="455"/>
        <v>217.59999999999991</v>
      </c>
      <c r="DE146" s="51">
        <f t="shared" si="455"/>
        <v>568.20000000000027</v>
      </c>
      <c r="DF146" s="51">
        <f t="shared" si="455"/>
        <v>30.300000000000182</v>
      </c>
      <c r="DG146" s="51">
        <f t="shared" si="455"/>
        <v>-1359.3000000000002</v>
      </c>
      <c r="DH146" s="51">
        <f t="shared" si="455"/>
        <v>163.69999999999993</v>
      </c>
      <c r="DI146" s="51">
        <f t="shared" si="455"/>
        <v>-5.1999999999993634</v>
      </c>
      <c r="DJ146" s="51">
        <f t="shared" si="455"/>
        <v>-550.70000000000005</v>
      </c>
      <c r="DK146" s="51">
        <f t="shared" ref="DK146:DP146" si="456">+DK132+DK138+DK144+DK145</f>
        <v>1478.9</v>
      </c>
      <c r="DL146" s="51">
        <f t="shared" si="456"/>
        <v>-851.40000000000009</v>
      </c>
      <c r="DM146" s="51">
        <f t="shared" si="456"/>
        <v>-313.69999999999976</v>
      </c>
      <c r="DN146" s="51">
        <f t="shared" si="456"/>
        <v>437.79999999999774</v>
      </c>
      <c r="DO146" s="51">
        <f t="shared" si="456"/>
        <v>-358.40000000000038</v>
      </c>
      <c r="DP146" s="51">
        <f t="shared" si="456"/>
        <v>763.39999999999952</v>
      </c>
      <c r="FF146" s="49">
        <f t="shared" ref="FF146:FI146" si="457">+FF144+FF145</f>
        <v>-5496.6</v>
      </c>
      <c r="FG146" s="49">
        <f t="shared" si="457"/>
        <v>-1900.1000000000004</v>
      </c>
      <c r="FH146" s="49">
        <f t="shared" si="457"/>
        <v>-3231.5</v>
      </c>
      <c r="FI146" s="49">
        <f t="shared" si="457"/>
        <v>-1358.1000000000001</v>
      </c>
      <c r="FJ146" s="49">
        <f>+FJ144+FJ145</f>
        <v>3664.1999999999994</v>
      </c>
    </row>
    <row r="147" spans="2:166" x14ac:dyDescent="0.15">
      <c r="DN147" s="51"/>
      <c r="FG147" s="49"/>
      <c r="FH147" s="49"/>
      <c r="FI147" s="49"/>
    </row>
    <row r="148" spans="2:166" x14ac:dyDescent="0.15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15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FG149" s="49"/>
      <c r="FH149" s="49"/>
      <c r="FI149" s="49"/>
    </row>
    <row r="150" spans="2:166" x14ac:dyDescent="0.15">
      <c r="B150" s="38" t="s">
        <v>173</v>
      </c>
      <c r="DB150" s="51">
        <f t="shared" ref="DB150:DP150" si="458">+DB149*DB79</f>
        <v>147757.60881000001</v>
      </c>
      <c r="DC150" s="51">
        <f t="shared" si="458"/>
        <v>164140.76</v>
      </c>
      <c r="DD150" s="51">
        <f t="shared" si="458"/>
        <v>202105.24799999999</v>
      </c>
      <c r="DE150" s="51">
        <f t="shared" si="458"/>
        <v>204190.37419999999</v>
      </c>
      <c r="DF150" s="51">
        <f t="shared" si="458"/>
        <v>244579.33949999997</v>
      </c>
      <c r="DG150" s="51">
        <f t="shared" si="458"/>
        <v>253746.68</v>
      </c>
      <c r="DH150" s="51">
        <f t="shared" si="458"/>
        <v>287162.00819999998</v>
      </c>
      <c r="DI150" s="51">
        <f t="shared" si="458"/>
        <v>287583.43239999999</v>
      </c>
      <c r="DJ150" s="51">
        <f t="shared" si="458"/>
        <v>326626.34663999995</v>
      </c>
      <c r="DK150" s="51">
        <f t="shared" si="458"/>
        <v>307107.18716999999</v>
      </c>
      <c r="DL150" s="51">
        <f t="shared" si="458"/>
        <v>420206.38449999999</v>
      </c>
      <c r="DM150" s="51">
        <f t="shared" si="458"/>
        <v>482303.04870999994</v>
      </c>
      <c r="DN150" s="51">
        <f t="shared" si="458"/>
        <v>525131.02179999999</v>
      </c>
      <c r="DO150" s="51">
        <f t="shared" si="458"/>
        <v>701928.78527999995</v>
      </c>
      <c r="DP150" s="51">
        <f t="shared" si="458"/>
        <v>818688.05424000008</v>
      </c>
      <c r="FG150" s="49"/>
      <c r="FH150" s="49"/>
      <c r="FI150" s="49"/>
    </row>
    <row r="151" spans="2:166" x14ac:dyDescent="0.15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15">
      <c r="FH152" s="49"/>
      <c r="FI152" s="49"/>
    </row>
    <row r="153" spans="2:166" x14ac:dyDescent="0.15">
      <c r="FH153" s="49"/>
      <c r="FI153" s="49"/>
    </row>
    <row r="163" spans="2:160" s="49" customFormat="1" x14ac:dyDescent="0.15">
      <c r="B163" s="50" t="s">
        <v>979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>
        <v>7835</v>
      </c>
      <c r="DQ163" s="51"/>
      <c r="DR163" s="51"/>
      <c r="DS163" s="51"/>
      <c r="DT163" s="51"/>
      <c r="DU163" s="51"/>
      <c r="DV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</row>
    <row r="164" spans="2:160" s="49" customFormat="1" x14ac:dyDescent="0.15">
      <c r="B164" s="50" t="s">
        <v>980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>
        <v>1404</v>
      </c>
      <c r="DQ164" s="51"/>
      <c r="DR164" s="51"/>
      <c r="DS164" s="51"/>
      <c r="DT164" s="51"/>
      <c r="DU164" s="51"/>
      <c r="DV164" s="51"/>
      <c r="EN164" s="51"/>
      <c r="EO164" s="51"/>
      <c r="EP164" s="51"/>
      <c r="EQ164" s="51"/>
      <c r="ER164" s="51"/>
      <c r="ES164" s="51"/>
      <c r="ET164" s="51"/>
      <c r="EU164" s="51"/>
      <c r="EV164" s="51"/>
      <c r="EW164" s="51"/>
      <c r="EX164" s="51"/>
      <c r="EY164" s="51"/>
      <c r="EZ164" s="51"/>
      <c r="FA164" s="51"/>
      <c r="FB164" s="51"/>
      <c r="FC164" s="51"/>
      <c r="FD164" s="51"/>
    </row>
    <row r="165" spans="2:160" s="49" customFormat="1" x14ac:dyDescent="0.15">
      <c r="B165" s="50" t="s">
        <v>981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>
        <v>463</v>
      </c>
      <c r="DQ165" s="51"/>
      <c r="DR165" s="51"/>
      <c r="DS165" s="51"/>
      <c r="DT165" s="51"/>
      <c r="DU165" s="51"/>
      <c r="DV165" s="51"/>
      <c r="EN165" s="51"/>
      <c r="EO165" s="51"/>
      <c r="EP165" s="51"/>
      <c r="EQ165" s="51"/>
      <c r="ER165" s="51"/>
      <c r="ES165" s="51"/>
      <c r="ET165" s="51"/>
      <c r="EU165" s="51"/>
      <c r="EV165" s="51"/>
      <c r="EW165" s="51"/>
      <c r="EX165" s="51"/>
      <c r="EY165" s="51"/>
      <c r="EZ165" s="51"/>
      <c r="FA165" s="51"/>
      <c r="FB165" s="51"/>
      <c r="FC165" s="51"/>
      <c r="FD165" s="51"/>
    </row>
    <row r="166" spans="2:160" s="49" customFormat="1" x14ac:dyDescent="0.15">
      <c r="B166" s="50" t="s">
        <v>552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>
        <v>395</v>
      </c>
      <c r="DQ166" s="51"/>
      <c r="DR166" s="51"/>
      <c r="DS166" s="51"/>
      <c r="DT166" s="51"/>
      <c r="DU166" s="51"/>
      <c r="DV166" s="51"/>
      <c r="EN166" s="51"/>
      <c r="EO166" s="51"/>
      <c r="EP166" s="51"/>
      <c r="EQ166" s="51"/>
      <c r="ER166" s="51"/>
      <c r="ES166" s="51"/>
      <c r="ET166" s="51"/>
      <c r="EU166" s="51"/>
      <c r="EV166" s="51"/>
      <c r="EW166" s="51"/>
      <c r="EX166" s="51"/>
      <c r="EY166" s="51"/>
      <c r="EZ166" s="51"/>
      <c r="FA166" s="51"/>
      <c r="FB166" s="51"/>
      <c r="FC166" s="51"/>
      <c r="FD166" s="51"/>
    </row>
    <row r="167" spans="2:160" s="49" customFormat="1" x14ac:dyDescent="0.15">
      <c r="B167" s="50" t="s">
        <v>982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>
        <v>1206</v>
      </c>
      <c r="DQ167" s="51"/>
      <c r="DR167" s="51"/>
      <c r="DS167" s="51"/>
      <c r="DT167" s="51"/>
      <c r="DU167" s="51"/>
      <c r="DV167" s="51"/>
      <c r="EN167" s="51"/>
      <c r="EO167" s="51"/>
      <c r="EP167" s="51"/>
      <c r="EQ167" s="51"/>
      <c r="ER167" s="51"/>
      <c r="ES167" s="51"/>
      <c r="ET167" s="51"/>
      <c r="EU167" s="51"/>
      <c r="EV167" s="51"/>
      <c r="EW167" s="51"/>
      <c r="EX167" s="51"/>
      <c r="EY167" s="51"/>
      <c r="EZ167" s="51"/>
      <c r="FA167" s="51"/>
      <c r="FB167" s="51"/>
      <c r="FC167" s="51"/>
      <c r="FD16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5" defaultRowHeight="13" x14ac:dyDescent="0.15"/>
  <cols>
    <col min="1" max="1" width="4.83203125" bestFit="1" customWidth="1"/>
    <col min="7" max="13" width="6.83203125" style="47" customWidth="1"/>
    <col min="14" max="42" width="5.33203125" customWidth="1"/>
    <col min="43" max="50" width="5.5" customWidth="1"/>
    <col min="52" max="71" width="7.5" customWidth="1"/>
    <col min="72" max="75" width="6.83203125" customWidth="1"/>
    <col min="76" max="118" width="6" customWidth="1"/>
  </cols>
  <sheetData>
    <row r="1" spans="1:169" x14ac:dyDescent="0.15">
      <c r="A1" s="13" t="s">
        <v>6</v>
      </c>
    </row>
    <row r="2" spans="1:169" x14ac:dyDescent="0.15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15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1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15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15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15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15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15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x14ac:dyDescent="0.15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15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15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15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15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15">
      <c r="B15" s="38"/>
      <c r="C15" s="38"/>
      <c r="D15" s="83"/>
      <c r="E15" s="38"/>
    </row>
    <row r="16" spans="1:169" x14ac:dyDescent="0.15">
      <c r="B16" s="38" t="s">
        <v>579</v>
      </c>
      <c r="C16" s="38" t="s">
        <v>580</v>
      </c>
      <c r="E16" s="38" t="s">
        <v>581</v>
      </c>
    </row>
    <row r="17" spans="2:72" x14ac:dyDescent="0.15">
      <c r="B17" s="38" t="s">
        <v>584</v>
      </c>
      <c r="C17" s="38" t="s">
        <v>567</v>
      </c>
      <c r="E17" s="38" t="s">
        <v>582</v>
      </c>
    </row>
    <row r="18" spans="2:72" x14ac:dyDescent="0.15">
      <c r="C18" s="38" t="s">
        <v>585</v>
      </c>
    </row>
    <row r="19" spans="2:72" x14ac:dyDescent="0.15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15">
      <c r="B20" s="38" t="s">
        <v>590</v>
      </c>
      <c r="C20" s="38" t="s">
        <v>589</v>
      </c>
      <c r="E20" s="38" t="s">
        <v>591</v>
      </c>
    </row>
    <row r="21" spans="2:72" x14ac:dyDescent="0.15">
      <c r="C21" s="38" t="s">
        <v>592</v>
      </c>
    </row>
    <row r="22" spans="2:72" x14ac:dyDescent="0.15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15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15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15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15">
      <c r="B26" s="38" t="s">
        <v>597</v>
      </c>
    </row>
    <row r="27" spans="2:72" x14ac:dyDescent="0.15">
      <c r="B27" s="38" t="s">
        <v>598</v>
      </c>
    </row>
    <row r="28" spans="2:72" x14ac:dyDescent="0.15">
      <c r="E28" s="38" t="s">
        <v>599</v>
      </c>
    </row>
    <row r="29" spans="2:72" x14ac:dyDescent="0.15">
      <c r="E29" s="38" t="s">
        <v>600</v>
      </c>
    </row>
    <row r="30" spans="2:72" x14ac:dyDescent="0.15">
      <c r="E30" s="38" t="s">
        <v>601</v>
      </c>
    </row>
    <row r="31" spans="2:72" x14ac:dyDescent="0.15">
      <c r="B31" s="38" t="s">
        <v>602</v>
      </c>
      <c r="C31" s="38" t="s">
        <v>603</v>
      </c>
    </row>
    <row r="32" spans="2:72" x14ac:dyDescent="0.15">
      <c r="C32" s="38" t="s">
        <v>708</v>
      </c>
    </row>
    <row r="35" spans="7:72" x14ac:dyDescent="0.1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15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1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15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15">
      <c r="BT46" s="49"/>
    </row>
    <row r="47" spans="7:72" x14ac:dyDescent="0.15">
      <c r="BT47" s="49"/>
    </row>
    <row r="48" spans="7:72" x14ac:dyDescent="0.15">
      <c r="BT48" s="49"/>
    </row>
    <row r="49" spans="72:72" x14ac:dyDescent="0.15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baseColWidth="10" defaultColWidth="11.5" defaultRowHeight="13" x14ac:dyDescent="0.15"/>
  <cols>
    <col min="1" max="1" width="4.83203125" bestFit="1" customWidth="1"/>
    <col min="2" max="2" width="12" customWidth="1"/>
    <col min="3" max="10" width="8.33203125" style="53" customWidth="1"/>
    <col min="11" max="12" width="6.5" customWidth="1"/>
  </cols>
  <sheetData>
    <row r="1" spans="1:12" x14ac:dyDescent="0.15">
      <c r="A1" s="13" t="s">
        <v>6</v>
      </c>
      <c r="G1" s="87"/>
      <c r="H1" s="87"/>
      <c r="I1" s="87"/>
      <c r="J1" s="87"/>
    </row>
    <row r="2" spans="1:12" x14ac:dyDescent="0.15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x14ac:dyDescent="0.15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x14ac:dyDescent="0.15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15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15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15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15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15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15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15">
      <c r="G11" s="87"/>
      <c r="H11" s="87"/>
      <c r="I11" s="87"/>
      <c r="J11" s="87"/>
    </row>
    <row r="12" spans="1:12" x14ac:dyDescent="0.15">
      <c r="B12" s="38" t="s">
        <v>678</v>
      </c>
      <c r="G12" s="71"/>
      <c r="H12" s="71"/>
      <c r="I12" s="71"/>
      <c r="J12" s="71"/>
    </row>
    <row r="13" spans="1:12" x14ac:dyDescent="0.15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x14ac:dyDescent="0.15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15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15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15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15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15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15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15">
      <c r="G21" s="71"/>
      <c r="H21" s="71"/>
      <c r="I21" s="71"/>
      <c r="J21" s="71"/>
    </row>
    <row r="22" spans="2:10" x14ac:dyDescent="0.15">
      <c r="G22" s="71"/>
      <c r="H22" s="71"/>
      <c r="I22" s="71"/>
      <c r="J22" s="71"/>
    </row>
    <row r="23" spans="2:10" x14ac:dyDescent="0.15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15">
      <c r="I24" s="71"/>
      <c r="J24" s="71"/>
    </row>
    <row r="25" spans="2:10" x14ac:dyDescent="0.15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15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15">
      <c r="C27" s="54"/>
      <c r="G27" s="71">
        <f>9.2+11.9</f>
        <v>21.1</v>
      </c>
      <c r="I27" s="71" t="s">
        <v>689</v>
      </c>
    </row>
    <row r="28" spans="2:10" x14ac:dyDescent="0.15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baseColWidth="10" defaultColWidth="8.83203125" defaultRowHeight="13" x14ac:dyDescent="0.15"/>
  <cols>
    <col min="1" max="1" width="5" bestFit="1" customWidth="1"/>
    <col min="2" max="2" width="12.332031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883</v>
      </c>
    </row>
    <row r="3" spans="1:3" x14ac:dyDescent="0.15">
      <c r="B3" s="38" t="s">
        <v>403</v>
      </c>
      <c r="C3" s="38" t="s">
        <v>884</v>
      </c>
    </row>
    <row r="4" spans="1:3" x14ac:dyDescent="0.15">
      <c r="B4" s="38" t="s">
        <v>847</v>
      </c>
      <c r="C4" s="38" t="s">
        <v>885</v>
      </c>
    </row>
    <row r="5" spans="1:3" x14ac:dyDescent="0.15">
      <c r="C5" s="38" t="s">
        <v>886</v>
      </c>
    </row>
    <row r="6" spans="1:3" x14ac:dyDescent="0.15">
      <c r="B6" s="38" t="s">
        <v>872</v>
      </c>
      <c r="C6" s="38" t="s">
        <v>891</v>
      </c>
    </row>
    <row r="7" spans="1:3" x14ac:dyDescent="0.15">
      <c r="B7" s="38" t="s">
        <v>92</v>
      </c>
    </row>
    <row r="8" spans="1:3" x14ac:dyDescent="0.15">
      <c r="C8" s="20" t="s">
        <v>887</v>
      </c>
    </row>
    <row r="9" spans="1:3" x14ac:dyDescent="0.15">
      <c r="C9" s="38" t="s">
        <v>888</v>
      </c>
    </row>
    <row r="13" spans="1:3" x14ac:dyDescent="0.15">
      <c r="C13" s="20" t="s">
        <v>889</v>
      </c>
    </row>
    <row r="14" spans="1:3" x14ac:dyDescent="0.15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baseColWidth="10" defaultColWidth="11.5" defaultRowHeight="13" x14ac:dyDescent="0.15"/>
  <cols>
    <col min="1" max="1" width="4.83203125" bestFit="1" customWidth="1"/>
    <col min="2" max="2" width="7.16406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365</v>
      </c>
    </row>
    <row r="3" spans="1:3" x14ac:dyDescent="0.15">
      <c r="B3" s="38" t="s">
        <v>403</v>
      </c>
      <c r="C3" s="38" t="s">
        <v>462</v>
      </c>
    </row>
    <row r="4" spans="1:3" x14ac:dyDescent="0.15">
      <c r="B4" s="38" t="s">
        <v>1</v>
      </c>
      <c r="C4" s="38" t="s">
        <v>36</v>
      </c>
    </row>
    <row r="5" spans="1:3" x14ac:dyDescent="0.15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baseColWidth="10" defaultColWidth="11.5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402</v>
      </c>
      <c r="C2" s="38" t="s">
        <v>545</v>
      </c>
    </row>
    <row r="3" spans="1:3" x14ac:dyDescent="0.15">
      <c r="B3" s="38" t="s">
        <v>403</v>
      </c>
      <c r="C3" s="38" t="s">
        <v>542</v>
      </c>
    </row>
    <row r="4" spans="1:3" x14ac:dyDescent="0.15">
      <c r="B4" s="38" t="s">
        <v>1</v>
      </c>
      <c r="C4" s="38" t="s">
        <v>546</v>
      </c>
    </row>
    <row r="5" spans="1:3" x14ac:dyDescent="0.15">
      <c r="B5" s="38" t="s">
        <v>405</v>
      </c>
      <c r="C5" s="38" t="s">
        <v>918</v>
      </c>
    </row>
    <row r="6" spans="1:3" x14ac:dyDescent="0.15">
      <c r="B6" s="38" t="s">
        <v>923</v>
      </c>
      <c r="C6" s="38" t="s">
        <v>924</v>
      </c>
    </row>
    <row r="7" spans="1:3" x14ac:dyDescent="0.15">
      <c r="B7" s="38"/>
      <c r="C7" s="38"/>
    </row>
    <row r="8" spans="1:3" x14ac:dyDescent="0.15">
      <c r="B8" s="38" t="s">
        <v>92</v>
      </c>
    </row>
    <row r="9" spans="1:3" x14ac:dyDescent="0.15">
      <c r="C9" s="20" t="s">
        <v>554</v>
      </c>
    </row>
    <row r="10" spans="1:3" x14ac:dyDescent="0.15">
      <c r="C10" s="38" t="s">
        <v>555</v>
      </c>
    </row>
    <row r="12" spans="1:3" x14ac:dyDescent="0.15">
      <c r="C12" s="20" t="s">
        <v>744</v>
      </c>
    </row>
    <row r="16" spans="1:3" x14ac:dyDescent="0.15">
      <c r="C16" s="20" t="s">
        <v>919</v>
      </c>
    </row>
    <row r="17" spans="3:3" x14ac:dyDescent="0.15">
      <c r="C17" s="38" t="s">
        <v>916</v>
      </c>
    </row>
    <row r="18" spans="3:3" x14ac:dyDescent="0.15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2024-11-27T23:16:50Z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