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showInkAnnotation="0" defaultThemeVersion="166925"/>
  <xr:revisionPtr revIDLastSave="0" documentId="13_ncr:1_{51F3C0D5-30FB-AF44-9EEA-DCF8EF3F6793}" xr6:coauthVersionLast="47" xr6:coauthVersionMax="47" xr10:uidLastSave="{00000000-0000-0000-0000-000000000000}"/>
  <bookViews>
    <workbookView xWindow="5380" yWindow="760" windowWidth="29180" windowHeight="20560" firstSheet="1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9" l="1"/>
  <c r="E13" i="9" s="1"/>
  <c r="G13" i="9" s="1"/>
  <c r="F13" i="9"/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<sst xmlns="http://schemas.openxmlformats.org/spreadsheetml/2006/main" count="1069" uniqueCount="655">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</sst>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52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4" fontId="85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3" fontId="94" fillId="0" borderId="0" xfId="0" applyNumberFormat="1" applyFont="1"/>
    <xf numFmtId="4" fontId="94" fillId="0" borderId="0" xfId="0" applyNumberFormat="1" applyFont="1" applyAlignment="1">
      <alignment horizontal="right"/>
    </xf>
    <xf numFmtId="0" fontId="79" fillId="0" borderId="0" xfId="0" applyFont="1"/>
    <xf numFmtId="0" fontId="95" fillId="0" borderId="0" xfId="0" applyFont="1"/>
    <xf numFmtId="0" fontId="78" fillId="0" borderId="0" xfId="0" applyFont="1"/>
    <xf numFmtId="14" fontId="88" fillId="0" borderId="0" xfId="0" applyNumberFormat="1" applyFont="1"/>
    <xf numFmtId="0" fontId="88" fillId="0" borderId="0" xfId="0" applyFont="1" applyAlignment="1">
      <alignment horizontal="right"/>
    </xf>
    <xf numFmtId="3" fontId="77" fillId="0" borderId="0" xfId="0" applyNumberFormat="1" applyFont="1"/>
    <xf numFmtId="0" fontId="77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6" fillId="0" borderId="0" xfId="0" applyFont="1"/>
    <xf numFmtId="0" fontId="69" fillId="0" borderId="0" xfId="0" applyFont="1"/>
    <xf numFmtId="0" fontId="97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7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1" fillId="0" borderId="1" xfId="0" applyFont="1" applyBorder="1"/>
    <xf numFmtId="0" fontId="85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3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1" fillId="0" borderId="0" xfId="0" applyNumberFormat="1" applyFont="1"/>
    <xf numFmtId="0" fontId="47" fillId="0" borderId="0" xfId="0" applyFont="1"/>
    <xf numFmtId="165" fontId="85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7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3" fontId="79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 applyAlignment="1">
      <alignment horizontal="right"/>
    </xf>
    <xf numFmtId="0" fontId="40" fillId="0" borderId="0" xfId="0" applyFont="1"/>
    <xf numFmtId="3" fontId="40" fillId="0" borderId="0" xfId="0" applyNumberFormat="1" applyFont="1"/>
    <xf numFmtId="3" fontId="93" fillId="0" borderId="0" xfId="1" applyNumberFormat="1" applyFont="1"/>
    <xf numFmtId="0" fontId="39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38" fillId="0" borderId="1" xfId="0" applyFont="1" applyBorder="1"/>
    <xf numFmtId="0" fontId="38" fillId="0" borderId="0" xfId="0" applyFont="1"/>
    <xf numFmtId="0" fontId="37" fillId="0" borderId="0" xfId="0" applyFont="1"/>
    <xf numFmtId="0" fontId="9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30" fillId="0" borderId="1" xfId="0" applyFont="1" applyBorder="1"/>
    <xf numFmtId="0" fontId="29" fillId="0" borderId="0" xfId="0" applyFont="1"/>
    <xf numFmtId="0" fontId="29" fillId="0" borderId="7" xfId="0" applyFont="1" applyBorder="1"/>
    <xf numFmtId="0" fontId="29" fillId="0" borderId="6" xfId="0" applyFont="1" applyBorder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91" fillId="0" borderId="0" xfId="0" quotePrefix="1" applyFont="1"/>
    <xf numFmtId="167" fontId="91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8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/>
    <xf numFmtId="3" fontId="12" fillId="0" borderId="0" xfId="0" applyNumberFormat="1" applyFont="1"/>
    <xf numFmtId="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" fontId="8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4" fontId="79" fillId="0" borderId="0" xfId="0" applyNumberFormat="1" applyFont="1"/>
    <xf numFmtId="14" fontId="7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" fontId="8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DT.xlsx" TargetMode="External"/><Relationship Id="rId1" Type="http://schemas.openxmlformats.org/officeDocument/2006/relationships/externalLinkPath" Target="RDDT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ND.xlsx" TargetMode="External"/><Relationship Id="rId1" Type="http://schemas.openxmlformats.org/officeDocument/2006/relationships/externalLinkPath" Target="GR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B.xlsx" TargetMode="External"/><Relationship Id="rId1" Type="http://schemas.openxmlformats.org/officeDocument/2006/relationships/externalLinkPath" Target="E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CDNS.xlsx" TargetMode="External"/><Relationship Id="rId1" Type="http://schemas.openxmlformats.org/officeDocument/2006/relationships/externalLinkPath" Target="CDN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A.xlsx" TargetMode="External"/><Relationship Id="rId1" Type="http://schemas.openxmlformats.org/officeDocument/2006/relationships/externalLinkPath" Target="E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VO%20ST.xlsx" TargetMode="External"/><Relationship Id="rId1" Type="http://schemas.openxmlformats.org/officeDocument/2006/relationships/externalLinkPath" Target="EVO%20S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.xlsx" TargetMode="External"/><Relationship Id="rId1" Type="http://schemas.openxmlformats.org/officeDocument/2006/relationships/externalLinkPath" Target="V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TU.xlsx" TargetMode="External"/><Relationship Id="rId1" Type="http://schemas.openxmlformats.org/officeDocument/2006/relationships/externalLinkPath" Target="INTU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OOD.xlsx" TargetMode="External"/><Relationship Id="rId1" Type="http://schemas.openxmlformats.org/officeDocument/2006/relationships/externalLinkPath" Target="HOOD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BA.xlsx" TargetMode="External"/><Relationship Id="rId1" Type="http://schemas.openxmlformats.org/officeDocument/2006/relationships/externalLinkPath" Target="BABA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HGG.xlsx" TargetMode="External"/><Relationship Id="rId1" Type="http://schemas.openxmlformats.org/officeDocument/2006/relationships/externalLinkPath" Target="CHGG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RDY.xlsx" TargetMode="External"/><Relationship Id="rId1" Type="http://schemas.openxmlformats.org/officeDocument/2006/relationships/externalLinkPath" Target="NRDY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9.1640625" defaultRowHeight="13" x14ac:dyDescent="0.15"/>
  <cols>
    <col min="1" max="1" width="5.5" style="147" bestFit="1" customWidth="1"/>
    <col min="2" max="2" width="18.33203125" style="147" bestFit="1" customWidth="1"/>
    <col min="3" max="16384" width="9.1640625" style="147"/>
  </cols>
  <sheetData>
    <row r="1" spans="1:10" x14ac:dyDescent="0.15">
      <c r="A1" s="147" t="s">
        <v>142</v>
      </c>
    </row>
    <row r="2" spans="1:10" x14ac:dyDescent="0.15">
      <c r="D2" s="147" t="s">
        <v>450</v>
      </c>
    </row>
    <row r="3" spans="1:10" x14ac:dyDescent="0.15">
      <c r="B3" s="147" t="s">
        <v>454</v>
      </c>
      <c r="C3" s="147" t="s">
        <v>256</v>
      </c>
    </row>
    <row r="4" spans="1:10" x14ac:dyDescent="0.15">
      <c r="B4" s="147" t="s">
        <v>455</v>
      </c>
      <c r="C4" s="147" t="s">
        <v>456</v>
      </c>
    </row>
    <row r="5" spans="1:10" x14ac:dyDescent="0.15">
      <c r="B5" s="147" t="s">
        <v>414</v>
      </c>
      <c r="C5" s="147" t="s">
        <v>13</v>
      </c>
    </row>
    <row r="6" spans="1:10" x14ac:dyDescent="0.15">
      <c r="B6" s="147" t="s">
        <v>457</v>
      </c>
      <c r="C6" s="147" t="s">
        <v>13</v>
      </c>
    </row>
    <row r="7" spans="1:10" x14ac:dyDescent="0.15">
      <c r="B7" s="147" t="s">
        <v>458</v>
      </c>
      <c r="C7" s="147" t="s">
        <v>13</v>
      </c>
    </row>
    <row r="8" spans="1:10" x14ac:dyDescent="0.15">
      <c r="B8" s="147" t="s">
        <v>459</v>
      </c>
      <c r="C8" s="147" t="s">
        <v>460</v>
      </c>
      <c r="D8" s="147">
        <v>1999</v>
      </c>
    </row>
    <row r="9" spans="1:10" x14ac:dyDescent="0.15">
      <c r="B9" s="147" t="s">
        <v>461</v>
      </c>
      <c r="C9" s="147" t="s">
        <v>7</v>
      </c>
    </row>
    <row r="10" spans="1:10" x14ac:dyDescent="0.15">
      <c r="B10" s="150" t="s">
        <v>482</v>
      </c>
      <c r="C10" s="150" t="s">
        <v>256</v>
      </c>
      <c r="D10" s="147">
        <v>1994</v>
      </c>
    </row>
    <row r="11" spans="1:10" s="10" customFormat="1" x14ac:dyDescent="0.15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baseColWidth="10" defaultColWidth="8.83203125" defaultRowHeight="13" x14ac:dyDescent="0.15"/>
  <cols>
    <col min="1" max="1" width="5" style="151" bestFit="1" customWidth="1"/>
    <col min="2" max="16384" width="8.83203125" style="151"/>
  </cols>
  <sheetData>
    <row r="1" spans="1:4" x14ac:dyDescent="0.15">
      <c r="A1" s="5" t="s">
        <v>142</v>
      </c>
    </row>
    <row r="2" spans="1:4" x14ac:dyDescent="0.15">
      <c r="B2" s="151" t="s">
        <v>224</v>
      </c>
      <c r="C2" s="151" t="s">
        <v>485</v>
      </c>
      <c r="D2" s="151" t="s">
        <v>486</v>
      </c>
    </row>
    <row r="3" spans="1:4" x14ac:dyDescent="0.15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baseColWidth="10" defaultColWidth="9.1640625" defaultRowHeight="13" x14ac:dyDescent="0.15"/>
  <cols>
    <col min="1" max="1" width="5" style="105" bestFit="1" customWidth="1"/>
    <col min="2" max="16384" width="9.1640625" style="105"/>
  </cols>
  <sheetData>
    <row r="1" spans="1:3" x14ac:dyDescent="0.15">
      <c r="A1" s="5" t="s">
        <v>142</v>
      </c>
    </row>
    <row r="2" spans="1:3" x14ac:dyDescent="0.15">
      <c r="A2" s="5"/>
      <c r="B2" s="105" t="s">
        <v>19</v>
      </c>
    </row>
    <row r="3" spans="1:3" x14ac:dyDescent="0.15">
      <c r="B3" s="105" t="s">
        <v>337</v>
      </c>
      <c r="C3" s="105" t="s">
        <v>338</v>
      </c>
    </row>
    <row r="4" spans="1:3" x14ac:dyDescent="0.15">
      <c r="B4" s="105" t="s">
        <v>339</v>
      </c>
      <c r="C4" s="105" t="s">
        <v>340</v>
      </c>
    </row>
    <row r="5" spans="1:3" x14ac:dyDescent="0.15">
      <c r="B5" s="105" t="s">
        <v>341</v>
      </c>
    </row>
    <row r="6" spans="1:3" x14ac:dyDescent="0.15">
      <c r="B6" s="105" t="s">
        <v>334</v>
      </c>
    </row>
    <row r="7" spans="1:3" x14ac:dyDescent="0.15">
      <c r="B7" s="105" t="s">
        <v>332</v>
      </c>
    </row>
    <row r="8" spans="1:3" x14ac:dyDescent="0.15">
      <c r="B8" s="105" t="s">
        <v>336</v>
      </c>
    </row>
    <row r="9" spans="1:3" x14ac:dyDescent="0.15">
      <c r="B9" s="105" t="s">
        <v>333</v>
      </c>
    </row>
    <row r="10" spans="1:3" x14ac:dyDescent="0.15">
      <c r="B10" s="105" t="s">
        <v>342</v>
      </c>
    </row>
    <row r="11" spans="1:3" x14ac:dyDescent="0.15">
      <c r="B11" s="105" t="s">
        <v>343</v>
      </c>
    </row>
    <row r="12" spans="1:3" x14ac:dyDescent="0.15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32" bestFit="1" customWidth="1"/>
    <col min="2" max="2" width="12.6640625" style="132" customWidth="1"/>
    <col min="3" max="16384" width="9.1640625" style="132"/>
  </cols>
  <sheetData>
    <row r="1" spans="1:15" x14ac:dyDescent="0.15">
      <c r="A1" s="5" t="s">
        <v>142</v>
      </c>
    </row>
    <row r="2" spans="1:15" x14ac:dyDescent="0.15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15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15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15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15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15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15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15">
      <c r="B10" s="132" t="s">
        <v>25</v>
      </c>
      <c r="N10" s="133">
        <v>27843</v>
      </c>
      <c r="O10" s="134">
        <f>N10*1.1</f>
        <v>30627.300000000003</v>
      </c>
    </row>
    <row r="11" spans="1:15" x14ac:dyDescent="0.15">
      <c r="B11" s="132" t="s">
        <v>21</v>
      </c>
      <c r="O11" s="134">
        <v>30294</v>
      </c>
    </row>
    <row r="12" spans="1:15" x14ac:dyDescent="0.15">
      <c r="B12" s="132" t="s">
        <v>19</v>
      </c>
      <c r="N12" s="133">
        <v>15785</v>
      </c>
      <c r="O12" s="134">
        <f>N12*1.1</f>
        <v>17363.5</v>
      </c>
    </row>
    <row r="13" spans="1:15" x14ac:dyDescent="0.15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15">
      <c r="B14" s="132" t="s">
        <v>256</v>
      </c>
    </row>
    <row r="15" spans="1:15" x14ac:dyDescent="0.15">
      <c r="B15" s="132" t="s">
        <v>44</v>
      </c>
    </row>
    <row r="16" spans="1:15" x14ac:dyDescent="0.15">
      <c r="B16" s="132" t="s">
        <v>172</v>
      </c>
    </row>
    <row r="17" spans="2:15" x14ac:dyDescent="0.15">
      <c r="B17" s="132" t="s">
        <v>29</v>
      </c>
    </row>
    <row r="18" spans="2:15" x14ac:dyDescent="0.15">
      <c r="B18" s="132" t="s">
        <v>407</v>
      </c>
    </row>
    <row r="19" spans="2:15" x14ac:dyDescent="0.15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15">
      <c r="B20" s="132" t="s">
        <v>33</v>
      </c>
    </row>
    <row r="21" spans="2:15" x14ac:dyDescent="0.15">
      <c r="B21" s="132" t="s">
        <v>391</v>
      </c>
      <c r="N21" s="133">
        <v>100</v>
      </c>
      <c r="O21" s="133">
        <v>1000</v>
      </c>
    </row>
    <row r="22" spans="2:15" x14ac:dyDescent="0.15">
      <c r="B22" s="132" t="s">
        <v>40</v>
      </c>
    </row>
    <row r="23" spans="2:15" x14ac:dyDescent="0.15">
      <c r="B23" s="132" t="s">
        <v>50</v>
      </c>
    </row>
    <row r="24" spans="2:15" x14ac:dyDescent="0.15">
      <c r="B24" s="132" t="s">
        <v>52</v>
      </c>
    </row>
    <row r="25" spans="2:15" x14ac:dyDescent="0.15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05" bestFit="1" customWidth="1"/>
    <col min="2" max="2" width="10.5" style="105" customWidth="1"/>
    <col min="3" max="16384" width="9.1640625" style="105"/>
  </cols>
  <sheetData>
    <row r="1" spans="1:3" x14ac:dyDescent="0.15">
      <c r="A1" s="5" t="s">
        <v>142</v>
      </c>
    </row>
    <row r="2" spans="1:3" x14ac:dyDescent="0.15">
      <c r="A2" s="5"/>
      <c r="B2" s="136" t="s">
        <v>415</v>
      </c>
    </row>
    <row r="3" spans="1:3" x14ac:dyDescent="0.15">
      <c r="A3" s="5"/>
      <c r="B3" s="136" t="s">
        <v>411</v>
      </c>
    </row>
    <row r="4" spans="1:3" x14ac:dyDescent="0.15">
      <c r="A4" s="5"/>
      <c r="B4" s="136" t="s">
        <v>414</v>
      </c>
    </row>
    <row r="5" spans="1:3" x14ac:dyDescent="0.15">
      <c r="A5" s="5"/>
      <c r="B5" s="136" t="s">
        <v>412</v>
      </c>
    </row>
    <row r="6" spans="1:3" x14ac:dyDescent="0.15">
      <c r="A6" s="5"/>
      <c r="B6" s="136" t="s">
        <v>416</v>
      </c>
    </row>
    <row r="7" spans="1:3" x14ac:dyDescent="0.15">
      <c r="A7" s="5"/>
      <c r="B7" s="136" t="s">
        <v>413</v>
      </c>
    </row>
    <row r="8" spans="1:3" x14ac:dyDescent="0.15">
      <c r="A8" s="5"/>
      <c r="B8" s="136"/>
    </row>
    <row r="9" spans="1:3" x14ac:dyDescent="0.15">
      <c r="A9" s="5"/>
      <c r="B9" s="136"/>
    </row>
    <row r="10" spans="1:3" x14ac:dyDescent="0.15">
      <c r="A10" s="5"/>
      <c r="B10" s="105" t="s">
        <v>348</v>
      </c>
    </row>
    <row r="11" spans="1:3" x14ac:dyDescent="0.15">
      <c r="B11" s="105" t="s">
        <v>344</v>
      </c>
    </row>
    <row r="12" spans="1:3" x14ac:dyDescent="0.15">
      <c r="B12" s="105" t="s">
        <v>345</v>
      </c>
      <c r="C12" s="105" t="s">
        <v>346</v>
      </c>
    </row>
    <row r="13" spans="1:3" x14ac:dyDescent="0.15">
      <c r="B13" s="105" t="s">
        <v>347</v>
      </c>
    </row>
    <row r="14" spans="1:3" x14ac:dyDescent="0.15">
      <c r="B14" s="132" t="s">
        <v>408</v>
      </c>
      <c r="C14" s="132" t="s">
        <v>409</v>
      </c>
    </row>
    <row r="15" spans="1:3" x14ac:dyDescent="0.15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baseColWidth="10" defaultColWidth="8.5" defaultRowHeight="13" x14ac:dyDescent="0.15"/>
  <cols>
    <col min="1" max="1" width="4.8320312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15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15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15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15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15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15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15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15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15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15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15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15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15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15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15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15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15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15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15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15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15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15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15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15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15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15">
      <c r="A30" s="151" t="s">
        <v>253</v>
      </c>
      <c r="B30" s="152" t="s">
        <v>502</v>
      </c>
      <c r="C30" s="151" t="s">
        <v>503</v>
      </c>
      <c r="O30" s="26"/>
    </row>
    <row r="31" spans="1:24" x14ac:dyDescent="0.15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15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15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15">
      <c r="B34" s="94" t="s">
        <v>226</v>
      </c>
      <c r="C34" s="41" t="s">
        <v>227</v>
      </c>
      <c r="O34" s="26"/>
    </row>
    <row r="35" spans="1:15" x14ac:dyDescent="0.15">
      <c r="B35" s="124" t="s">
        <v>393</v>
      </c>
      <c r="O35" s="26"/>
    </row>
    <row r="36" spans="1:15" x14ac:dyDescent="0.15">
      <c r="A36" s="151" t="s">
        <v>253</v>
      </c>
      <c r="B36" s="152" t="s">
        <v>492</v>
      </c>
      <c r="C36" s="151" t="s">
        <v>493</v>
      </c>
      <c r="O36" s="26"/>
    </row>
    <row r="37" spans="1:15" x14ac:dyDescent="0.15">
      <c r="A37" s="151" t="s">
        <v>253</v>
      </c>
      <c r="B37" s="152" t="s">
        <v>427</v>
      </c>
      <c r="C37" s="151" t="s">
        <v>428</v>
      </c>
      <c r="O37" s="26"/>
    </row>
    <row r="38" spans="1:15" x14ac:dyDescent="0.15">
      <c r="A38" s="151" t="s">
        <v>253</v>
      </c>
      <c r="B38" s="152" t="s">
        <v>525</v>
      </c>
      <c r="C38" s="151" t="s">
        <v>526</v>
      </c>
      <c r="O38" s="26"/>
    </row>
    <row r="39" spans="1:15" x14ac:dyDescent="0.15">
      <c r="A39" s="151"/>
      <c r="B39" s="207" t="s">
        <v>637</v>
      </c>
      <c r="C39" s="206" t="s">
        <v>636</v>
      </c>
      <c r="O39" s="26"/>
    </row>
    <row r="40" spans="1:15" x14ac:dyDescent="0.15">
      <c r="A40" s="151" t="s">
        <v>253</v>
      </c>
      <c r="B40" s="152" t="s">
        <v>529</v>
      </c>
      <c r="C40" s="151" t="s">
        <v>530</v>
      </c>
      <c r="O40" s="26"/>
    </row>
    <row r="41" spans="1:15" x14ac:dyDescent="0.15">
      <c r="A41" s="151" t="s">
        <v>253</v>
      </c>
      <c r="B41" s="152" t="s">
        <v>537</v>
      </c>
      <c r="C41" s="151" t="s">
        <v>538</v>
      </c>
      <c r="O41" s="26"/>
    </row>
    <row r="42" spans="1:15" x14ac:dyDescent="0.15">
      <c r="A42" s="164" t="s">
        <v>253</v>
      </c>
      <c r="B42" s="165" t="s">
        <v>545</v>
      </c>
      <c r="C42" s="164" t="s">
        <v>546</v>
      </c>
      <c r="O42" s="26"/>
    </row>
    <row r="43" spans="1:15" x14ac:dyDescent="0.15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baseColWidth="10" defaultColWidth="9.1640625" defaultRowHeight="13" x14ac:dyDescent="0.15"/>
  <cols>
    <col min="1" max="1" width="5" style="57" bestFit="1" customWidth="1"/>
    <col min="2" max="2" width="13.5" style="57" customWidth="1"/>
    <col min="3" max="3" width="11" style="57" customWidth="1"/>
    <col min="4" max="4" width="9.1640625" style="57"/>
    <col min="5" max="5" width="10" style="57" customWidth="1"/>
    <col min="6" max="6" width="9.1640625" style="57"/>
    <col min="7" max="7" width="10.1640625" style="57" customWidth="1"/>
    <col min="8" max="9" width="9.1640625" style="57"/>
    <col min="10" max="10" width="10.83203125" style="57" customWidth="1"/>
    <col min="11" max="16384" width="9.1640625" style="57"/>
  </cols>
  <sheetData>
    <row r="1" spans="1:24" x14ac:dyDescent="0.15">
      <c r="A1" s="5" t="s">
        <v>142</v>
      </c>
      <c r="E1" s="185" t="s">
        <v>253</v>
      </c>
    </row>
    <row r="2" spans="1:24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15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15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15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15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-0.35784957955280128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15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15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15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15">
      <c r="A10" s="151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+[14]Main!$P$5-[14]Main!$P$6</f>
        <v>4391</v>
      </c>
      <c r="G10" s="22">
        <f t="shared" ref="G10:G14" si="1">E10-F10</f>
        <v>65834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15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15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15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15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15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15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15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15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15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15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15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15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15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15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15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15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15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15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15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15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15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15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15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15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15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15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15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15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15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15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15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15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15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15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15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15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15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15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15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15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15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15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15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15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15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15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15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15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15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15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15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15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15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15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15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15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15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15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15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15">
      <c r="B70" s="74" t="s">
        <v>248</v>
      </c>
      <c r="I70" s="125" t="s">
        <v>214</v>
      </c>
    </row>
    <row r="71" spans="1:23" x14ac:dyDescent="0.15">
      <c r="B71" s="125" t="s">
        <v>395</v>
      </c>
      <c r="E71" s="57">
        <v>30000</v>
      </c>
      <c r="I71" s="146" t="s">
        <v>453</v>
      </c>
    </row>
    <row r="72" spans="1:23" x14ac:dyDescent="0.15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15">
      <c r="B73" s="125" t="s">
        <v>120</v>
      </c>
      <c r="E73" s="57">
        <v>10000</v>
      </c>
      <c r="F73" s="125"/>
      <c r="G73" s="125"/>
      <c r="H73" s="125"/>
    </row>
    <row r="74" spans="1:23" x14ac:dyDescent="0.15">
      <c r="B74" s="143" t="s">
        <v>98</v>
      </c>
      <c r="E74" s="57">
        <v>12000</v>
      </c>
    </row>
    <row r="75" spans="1:23" x14ac:dyDescent="0.15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baseColWidth="10" defaultColWidth="9.1640625" defaultRowHeight="13" x14ac:dyDescent="0.15"/>
  <cols>
    <col min="1" max="1" width="5" style="51" bestFit="1" customWidth="1"/>
    <col min="2" max="2" width="12" style="51" customWidth="1"/>
    <col min="3" max="3" width="11.6640625" style="51" customWidth="1"/>
    <col min="4" max="9" width="9.1640625" style="51"/>
    <col min="10" max="10" width="10.83203125" style="51" customWidth="1"/>
    <col min="11" max="16384" width="9.1640625" style="51"/>
  </cols>
  <sheetData>
    <row r="1" spans="1:26" x14ac:dyDescent="0.15">
      <c r="A1" s="5" t="s">
        <v>142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15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15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15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15">
      <c r="B13" s="5" t="s">
        <v>321</v>
      </c>
      <c r="C13" s="235" t="s">
        <v>642</v>
      </c>
      <c r="D13" s="236">
        <v>100</v>
      </c>
      <c r="E13" s="130">
        <f>+D13*H13</f>
        <v>16587.6054</v>
      </c>
      <c r="F13" s="130">
        <f>+[32]Main!$J$5-[32]Main!$J$6</f>
        <v>591.05100000000004</v>
      </c>
      <c r="G13" s="130">
        <f>+E13-F13</f>
        <v>15996.554400000001</v>
      </c>
      <c r="H13" s="130">
        <f>+[32]Main!$J$3</f>
        <v>165.87605400000001</v>
      </c>
      <c r="I13" s="251" t="s">
        <v>616</v>
      </c>
      <c r="J13" s="39">
        <v>45601</v>
      </c>
    </row>
    <row r="14" spans="1:26" s="20" customFormat="1" x14ac:dyDescent="0.15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15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15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+[33]Main!$K$5-[33]Main!$K$6</f>
        <v>-240.45199999999997</v>
      </c>
      <c r="G16" s="22">
        <f>+E16-F16</f>
        <v>2399.8764657799998</v>
      </c>
      <c r="H16" s="22">
        <f>+[33]Main!$K$3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15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+[34]Main!$K$5-[34]Main!$K$6</f>
        <v>-41.52800000000002</v>
      </c>
      <c r="G17" s="22">
        <f>+E17-F17</f>
        <v>310.61119199999996</v>
      </c>
      <c r="H17" s="130">
        <f>+[34]Main!$K$3</f>
        <v>96.101139999999987</v>
      </c>
      <c r="I17" s="239" t="s">
        <v>616</v>
      </c>
      <c r="J17" s="237">
        <v>45575</v>
      </c>
    </row>
    <row r="18" spans="2:23" s="20" customFormat="1" x14ac:dyDescent="0.15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15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15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15">
      <c r="B21" s="52" t="s">
        <v>248</v>
      </c>
      <c r="F21" s="145" t="s">
        <v>214</v>
      </c>
    </row>
    <row r="22" spans="2:23" x14ac:dyDescent="0.15">
      <c r="B22" s="75" t="s">
        <v>277</v>
      </c>
      <c r="E22" s="130">
        <v>400000</v>
      </c>
    </row>
    <row r="23" spans="2:23" x14ac:dyDescent="0.15">
      <c r="B23" s="51" t="s">
        <v>247</v>
      </c>
      <c r="E23" s="130">
        <v>30000</v>
      </c>
    </row>
    <row r="24" spans="2:23" x14ac:dyDescent="0.15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15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15">
      <c r="B26" s="144" t="s">
        <v>446</v>
      </c>
      <c r="E26" s="130"/>
      <c r="F26" s="51">
        <v>2021</v>
      </c>
      <c r="H26" s="185" t="s">
        <v>627</v>
      </c>
    </row>
    <row r="27" spans="2:23" x14ac:dyDescent="0.15">
      <c r="B27" s="144" t="s">
        <v>447</v>
      </c>
      <c r="E27" s="51">
        <v>1000</v>
      </c>
      <c r="H27" s="144" t="s">
        <v>449</v>
      </c>
    </row>
    <row r="28" spans="2:23" x14ac:dyDescent="0.15">
      <c r="B28" s="51" t="s">
        <v>246</v>
      </c>
      <c r="E28" s="51">
        <v>200</v>
      </c>
    </row>
    <row r="29" spans="2:23" x14ac:dyDescent="0.15">
      <c r="B29" s="100" t="s">
        <v>320</v>
      </c>
    </row>
    <row r="30" spans="2:23" x14ac:dyDescent="0.15">
      <c r="B30" s="100" t="s">
        <v>322</v>
      </c>
    </row>
    <row r="31" spans="2:23" x14ac:dyDescent="0.15">
      <c r="B31" s="100" t="s">
        <v>324</v>
      </c>
    </row>
    <row r="32" spans="2:23" x14ac:dyDescent="0.15">
      <c r="B32" s="100" t="s">
        <v>325</v>
      </c>
    </row>
    <row r="33" spans="2:2" x14ac:dyDescent="0.15">
      <c r="B33" s="100" t="s">
        <v>326</v>
      </c>
    </row>
    <row r="34" spans="2:2" x14ac:dyDescent="0.15">
      <c r="B34" s="106" t="s">
        <v>350</v>
      </c>
    </row>
    <row r="35" spans="2:2" x14ac:dyDescent="0.15">
      <c r="B35" s="51" t="s">
        <v>245</v>
      </c>
    </row>
    <row r="36" spans="2:2" x14ac:dyDescent="0.15">
      <c r="B36" s="106" t="s">
        <v>351</v>
      </c>
    </row>
    <row r="37" spans="2:2" x14ac:dyDescent="0.15">
      <c r="B37" s="131" t="s">
        <v>404</v>
      </c>
    </row>
    <row r="38" spans="2:2" x14ac:dyDescent="0.15">
      <c r="B38" s="106" t="s">
        <v>352</v>
      </c>
    </row>
    <row r="39" spans="2:2" x14ac:dyDescent="0.15">
      <c r="B39" s="106" t="s">
        <v>353</v>
      </c>
    </row>
    <row r="40" spans="2:2" x14ac:dyDescent="0.15">
      <c r="B40" s="106" t="s">
        <v>295</v>
      </c>
    </row>
    <row r="41" spans="2:2" x14ac:dyDescent="0.15">
      <c r="B41" s="106" t="s">
        <v>354</v>
      </c>
    </row>
    <row r="42" spans="2:2" x14ac:dyDescent="0.15">
      <c r="B42" s="106" t="s">
        <v>355</v>
      </c>
    </row>
    <row r="43" spans="2:2" x14ac:dyDescent="0.15">
      <c r="B43" s="106" t="s">
        <v>356</v>
      </c>
    </row>
    <row r="44" spans="2:2" x14ac:dyDescent="0.15">
      <c r="B44" s="106" t="s">
        <v>357</v>
      </c>
    </row>
    <row r="45" spans="2:2" x14ac:dyDescent="0.15">
      <c r="B45" s="106" t="s">
        <v>359</v>
      </c>
    </row>
    <row r="46" spans="2:2" x14ac:dyDescent="0.15">
      <c r="B46" s="106" t="s">
        <v>360</v>
      </c>
    </row>
    <row r="47" spans="2:2" x14ac:dyDescent="0.15">
      <c r="B47" s="106" t="s">
        <v>361</v>
      </c>
    </row>
    <row r="48" spans="2:2" x14ac:dyDescent="0.15">
      <c r="B48" s="106" t="s">
        <v>362</v>
      </c>
    </row>
    <row r="49" spans="2:2" x14ac:dyDescent="0.15">
      <c r="B49" s="106" t="s">
        <v>363</v>
      </c>
    </row>
    <row r="50" spans="2:2" x14ac:dyDescent="0.15">
      <c r="B50" s="106" t="s">
        <v>364</v>
      </c>
    </row>
    <row r="51" spans="2:2" x14ac:dyDescent="0.15">
      <c r="B51" s="106" t="s">
        <v>365</v>
      </c>
    </row>
    <row r="52" spans="2:2" x14ac:dyDescent="0.15">
      <c r="B52" s="106" t="s">
        <v>366</v>
      </c>
    </row>
    <row r="53" spans="2:2" x14ac:dyDescent="0.15">
      <c r="B53" s="106" t="s">
        <v>367</v>
      </c>
    </row>
    <row r="54" spans="2:2" x14ac:dyDescent="0.15">
      <c r="B54" s="106" t="s">
        <v>368</v>
      </c>
    </row>
    <row r="55" spans="2:2" x14ac:dyDescent="0.15">
      <c r="B55" s="106" t="s">
        <v>369</v>
      </c>
    </row>
    <row r="56" spans="2:2" x14ac:dyDescent="0.15">
      <c r="B56" s="106" t="s">
        <v>370</v>
      </c>
    </row>
    <row r="57" spans="2:2" x14ac:dyDescent="0.15">
      <c r="B57" s="106" t="s">
        <v>371</v>
      </c>
    </row>
    <row r="58" spans="2:2" x14ac:dyDescent="0.15">
      <c r="B58" s="185" t="s">
        <v>624</v>
      </c>
    </row>
    <row r="59" spans="2:2" x14ac:dyDescent="0.15">
      <c r="B59" s="185" t="s">
        <v>628</v>
      </c>
    </row>
    <row r="60" spans="2:2" x14ac:dyDescent="0.15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baseColWidth="10" defaultColWidth="9.1640625" defaultRowHeight="13" x14ac:dyDescent="0.15"/>
  <cols>
    <col min="1" max="1" width="5" style="191" bestFit="1" customWidth="1"/>
    <col min="2" max="2" width="15" style="191" customWidth="1"/>
    <col min="3" max="16384" width="9.1640625" style="191"/>
  </cols>
  <sheetData>
    <row r="1" spans="1:24" x14ac:dyDescent="0.15">
      <c r="A1" s="5" t="s">
        <v>142</v>
      </c>
    </row>
    <row r="2" spans="1:24" x14ac:dyDescent="0.15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15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+[35]Main!$N$5-[35]Main!$N$6</f>
        <v>1696.7459999999999</v>
      </c>
      <c r="G3" s="193">
        <f t="shared" ref="G3:G8" si="0">E3-F3</f>
        <v>55775.706251789998</v>
      </c>
      <c r="H3" s="193">
        <f>+[35]Main!$N$3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15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+D4*[36]Main!$L$3*EUR</f>
        <v>53089.738980000009</v>
      </c>
      <c r="F4" s="193">
        <f>+([36]Main!$L$5-[36]Main!$L$6)*EUR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15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+[37]Main!$K$5-[37]Main!$K$6</f>
        <v>-289.71199999999999</v>
      </c>
      <c r="G5" s="193">
        <f t="shared" si="0"/>
        <v>69727.7258</v>
      </c>
      <c r="H5" s="193">
        <f>+[37]Main!$K$3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15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+[38]Main!$L$5-[38]Main!$L$6</f>
        <v>-1005</v>
      </c>
      <c r="G6" s="193">
        <f t="shared" si="0"/>
        <v>45269.86632465</v>
      </c>
      <c r="H6" s="193">
        <f>+[38]Main!$L$3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15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+[39]Main!$M$5-[39]Main!$M$6</f>
        <v>-235.76700000000005</v>
      </c>
      <c r="G7" s="193">
        <f t="shared" si="0"/>
        <v>20837.083825649999</v>
      </c>
      <c r="H7" s="193">
        <f>+[39]Main!$M$3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15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([40]Main!$L$5-[40]Main!$L$6)*EUR</f>
        <v>-3389.8630000000003</v>
      </c>
      <c r="G8" s="193">
        <f t="shared" si="0"/>
        <v>34753.602288425049</v>
      </c>
      <c r="H8" s="193">
        <f>[40]Main!$L$3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15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15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15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15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15">
      <c r="A13" s="191" t="s">
        <v>253</v>
      </c>
      <c r="B13" s="191" t="s">
        <v>489</v>
      </c>
      <c r="C13" s="191" t="s">
        <v>107</v>
      </c>
    </row>
    <row r="14" spans="1:24" x14ac:dyDescent="0.15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15">
      <c r="A15" s="191" t="s">
        <v>253</v>
      </c>
      <c r="B15" s="191" t="s">
        <v>441</v>
      </c>
      <c r="C15" s="191" t="s">
        <v>440</v>
      </c>
    </row>
    <row r="16" spans="1:24" x14ac:dyDescent="0.15">
      <c r="A16" s="191" t="s">
        <v>253</v>
      </c>
      <c r="B16" s="191" t="s">
        <v>517</v>
      </c>
      <c r="C16" s="191" t="s">
        <v>518</v>
      </c>
    </row>
    <row r="17" spans="1:5" x14ac:dyDescent="0.15">
      <c r="A17" s="191" t="s">
        <v>253</v>
      </c>
      <c r="B17" s="191" t="s">
        <v>535</v>
      </c>
      <c r="C17" s="191" t="s">
        <v>536</v>
      </c>
    </row>
    <row r="18" spans="1:5" x14ac:dyDescent="0.15">
      <c r="A18" s="191" t="s">
        <v>253</v>
      </c>
      <c r="B18" s="191" t="s">
        <v>551</v>
      </c>
      <c r="C18" s="191" t="s">
        <v>552</v>
      </c>
    </row>
    <row r="19" spans="1:5" x14ac:dyDescent="0.15">
      <c r="A19" s="191" t="s">
        <v>253</v>
      </c>
      <c r="B19" s="191" t="s">
        <v>555</v>
      </c>
      <c r="C19" s="191" t="s">
        <v>556</v>
      </c>
    </row>
    <row r="20" spans="1:5" x14ac:dyDescent="0.15">
      <c r="A20" s="191" t="s">
        <v>253</v>
      </c>
      <c r="B20" s="191" t="s">
        <v>559</v>
      </c>
      <c r="C20" s="191" t="s">
        <v>560</v>
      </c>
    </row>
    <row r="22" spans="1:5" x14ac:dyDescent="0.15">
      <c r="B22" s="74" t="s">
        <v>248</v>
      </c>
    </row>
    <row r="23" spans="1:5" x14ac:dyDescent="0.15">
      <c r="B23" s="191" t="s">
        <v>403</v>
      </c>
      <c r="E23" s="191">
        <v>2400</v>
      </c>
    </row>
    <row r="24" spans="1:5" x14ac:dyDescent="0.15">
      <c r="B24" s="191" t="s">
        <v>382</v>
      </c>
      <c r="E24" s="191">
        <v>1500</v>
      </c>
    </row>
    <row r="25" spans="1:5" x14ac:dyDescent="0.15">
      <c r="B25" s="191" t="s">
        <v>384</v>
      </c>
      <c r="E25" s="191">
        <v>1000</v>
      </c>
    </row>
    <row r="26" spans="1:5" x14ac:dyDescent="0.15">
      <c r="B26" s="191" t="s">
        <v>402</v>
      </c>
      <c r="E26" s="191">
        <v>1000</v>
      </c>
    </row>
    <row r="27" spans="1:5" x14ac:dyDescent="0.15">
      <c r="B27" s="191" t="s">
        <v>373</v>
      </c>
    </row>
    <row r="28" spans="1:5" x14ac:dyDescent="0.15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12.1640625" style="10" bestFit="1" customWidth="1"/>
    <col min="4" max="4" width="10" style="10" bestFit="1" customWidth="1"/>
    <col min="5" max="5" width="9.83203125" style="10" customWidth="1"/>
    <col min="6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142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15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15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15">
      <c r="A5" s="151" t="s">
        <v>253</v>
      </c>
      <c r="B5" s="5" t="s">
        <v>19</v>
      </c>
      <c r="C5" s="20" t="s">
        <v>20</v>
      </c>
      <c r="D5" s="21">
        <v>532</v>
      </c>
      <c r="E5" s="22">
        <f>+D5*[41]Main!$N$4</f>
        <v>238336</v>
      </c>
      <c r="F5" s="22">
        <f>+[41]Main!$N$6-[41]Main!$N$7</f>
        <v>1888</v>
      </c>
      <c r="G5" s="22">
        <f t="shared" ref="G5:G8" si="0">+E5-F5</f>
        <v>236448</v>
      </c>
      <c r="H5" s="22">
        <f>+[41]Main!$N$4</f>
        <v>448</v>
      </c>
      <c r="I5" s="180" t="s">
        <v>616</v>
      </c>
      <c r="J5" s="39">
        <v>45548</v>
      </c>
      <c r="K5" s="24"/>
      <c r="L5" s="24"/>
      <c r="M5" s="179">
        <f>+[41]Model!$AP$36</f>
        <v>0.08</v>
      </c>
      <c r="N5" s="28">
        <f>+[41]Model!$AP$34</f>
        <v>0.01</v>
      </c>
      <c r="O5" s="28">
        <f>+[41]Model!$AP$35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([42]Main!$O$7-[42]Main!$O$8)/JPY</f>
        <v>3147.411085956328</v>
      </c>
      <c r="G6" s="22">
        <f t="shared" si="0"/>
        <v>105608.27667421309</v>
      </c>
      <c r="H6" s="22">
        <f>[42]Main!$O$4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([42]Main!$O$7-[42]Main!$O$8)/JPY</f>
        <v>3147.411085956328</v>
      </c>
      <c r="G7" s="22">
        <f t="shared" si="0"/>
        <v>105585.25031404367</v>
      </c>
      <c r="H7" s="22">
        <f>[42]Main!$O$4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15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15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15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+[43]Main!$N$5-[43]Main!$N$6</f>
        <v>884</v>
      </c>
      <c r="G12" s="46">
        <f>+E12-F12</f>
        <v>36632.390202000002</v>
      </c>
      <c r="H12" s="46">
        <f>+[43]Main!$N$3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1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[44]Main!$L$5-[44]Main!$L$6</f>
        <v>2595.5510000000004</v>
      </c>
      <c r="G13" s="3">
        <f>+E13-F13</f>
        <v>20254.362459200001</v>
      </c>
      <c r="H13" s="3">
        <f>[44]Main!$L$3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15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([45]Main!$K$5-[45]Main!$K$6)/SEK</f>
        <v>743.57287096774212</v>
      </c>
      <c r="G14" s="22">
        <f>+E14-F14</f>
        <v>18206.24640796964</v>
      </c>
      <c r="H14" s="46">
        <f>+[45]Main!$K$3</f>
        <v>211.04300000000001</v>
      </c>
      <c r="I14" s="250" t="s">
        <v>616</v>
      </c>
      <c r="J14" s="54">
        <v>45587</v>
      </c>
    </row>
    <row r="15" spans="1:27" s="1" customFormat="1" x14ac:dyDescent="0.15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15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15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15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15">
      <c r="B19" s="1" t="s">
        <v>473</v>
      </c>
      <c r="D19" s="2"/>
      <c r="E19" s="3"/>
      <c r="F19" s="4"/>
      <c r="G19" s="4"/>
      <c r="H19" s="4"/>
    </row>
    <row r="20" spans="1:26" s="1" customFormat="1" x14ac:dyDescent="0.15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15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15">
      <c r="B22" s="87" t="s">
        <v>74</v>
      </c>
      <c r="C22" s="20" t="s">
        <v>75</v>
      </c>
      <c r="D22" s="21">
        <v>102.23</v>
      </c>
      <c r="E22" s="22">
        <f>+D22*[46]Main!$K$3</f>
        <v>20147.20788088</v>
      </c>
      <c r="F22" s="22">
        <f>+[46]Main!$K$5-[46]Main!$K$6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15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15">
      <c r="B24" s="149" t="s">
        <v>479</v>
      </c>
      <c r="C24" s="149" t="s">
        <v>480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15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1">
        <f>G27/Y27</f>
        <v>116.66666666666667</v>
      </c>
    </row>
    <row r="28" spans="1:26" s="20" customFormat="1" x14ac:dyDescent="0.15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15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15">
      <c r="B30" s="51" t="s">
        <v>249</v>
      </c>
    </row>
    <row r="31" spans="1:26" x14ac:dyDescent="0.15">
      <c r="B31" s="125" t="s">
        <v>400</v>
      </c>
    </row>
    <row r="32" spans="1:26" x14ac:dyDescent="0.15">
      <c r="B32" s="148" t="s">
        <v>463</v>
      </c>
    </row>
    <row r="33" spans="2:10" x14ac:dyDescent="0.15">
      <c r="B33" s="144" t="s">
        <v>444</v>
      </c>
      <c r="E33" s="10">
        <v>100</v>
      </c>
      <c r="H33" s="144" t="s">
        <v>445</v>
      </c>
    </row>
    <row r="34" spans="2:10" x14ac:dyDescent="0.15">
      <c r="B34" s="148" t="s">
        <v>464</v>
      </c>
      <c r="H34" s="144"/>
      <c r="J34" s="148" t="s">
        <v>465</v>
      </c>
    </row>
    <row r="35" spans="2:10" x14ac:dyDescent="0.15">
      <c r="B35" s="148" t="s">
        <v>469</v>
      </c>
      <c r="H35" s="144"/>
      <c r="J35" s="148"/>
    </row>
    <row r="36" spans="2:10" x14ac:dyDescent="0.15">
      <c r="B36" s="148" t="s">
        <v>470</v>
      </c>
      <c r="H36" s="144"/>
      <c r="J36" s="148"/>
    </row>
    <row r="37" spans="2:10" x14ac:dyDescent="0.15">
      <c r="B37" s="148" t="s">
        <v>471</v>
      </c>
    </row>
    <row r="38" spans="2:10" x14ac:dyDescent="0.15">
      <c r="B38" s="148" t="s">
        <v>477</v>
      </c>
      <c r="J38" s="148" t="s">
        <v>478</v>
      </c>
    </row>
    <row r="39" spans="2:10" x14ac:dyDescent="0.15">
      <c r="B39" s="148" t="s">
        <v>472</v>
      </c>
    </row>
    <row r="40" spans="2:10" x14ac:dyDescent="0.15">
      <c r="B40" s="148" t="s">
        <v>474</v>
      </c>
    </row>
    <row r="41" spans="2:10" x14ac:dyDescent="0.15">
      <c r="B41" s="148"/>
    </row>
    <row r="42" spans="2:10" x14ac:dyDescent="0.15">
      <c r="B42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baseColWidth="10" defaultColWidth="9.1640625" defaultRowHeight="13" x14ac:dyDescent="0.15"/>
  <cols>
    <col min="1" max="1" width="5" style="211" bestFit="1" customWidth="1"/>
    <col min="2" max="2" width="18.33203125" style="211" customWidth="1"/>
    <col min="3" max="3" width="10.5" style="211" bestFit="1" customWidth="1"/>
    <col min="4" max="9" width="9.1640625" style="212"/>
    <col min="10" max="10" width="10.5" style="211" bestFit="1" customWidth="1"/>
    <col min="11" max="16384" width="9.1640625" style="211"/>
  </cols>
  <sheetData>
    <row r="1" spans="1:24" x14ac:dyDescent="0.15">
      <c r="A1" s="5" t="s">
        <v>142</v>
      </c>
    </row>
    <row r="2" spans="1:24" x14ac:dyDescent="0.15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15">
      <c r="B3" s="138" t="s">
        <v>162</v>
      </c>
      <c r="C3" s="222" t="s">
        <v>163</v>
      </c>
      <c r="D3" s="223">
        <v>277</v>
      </c>
      <c r="E3" s="210">
        <v>524600</v>
      </c>
      <c r="F3" s="210">
        <f>+[47]Main!$K$5-[47]Main!$K$6</f>
        <v>675</v>
      </c>
      <c r="G3" s="210">
        <f>+E3-F3</f>
        <v>523925</v>
      </c>
      <c r="H3" s="210">
        <f>+[47]Main!$K$3</f>
        <v>1822.306223</v>
      </c>
      <c r="I3" s="241" t="s">
        <v>616</v>
      </c>
      <c r="J3" s="225">
        <v>45575</v>
      </c>
    </row>
    <row r="4" spans="1:24" s="222" customFormat="1" x14ac:dyDescent="0.15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15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15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15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[48]Main!$L$5-[48]Main!$L$6</f>
        <v>-1833</v>
      </c>
      <c r="G7" s="210">
        <f>E7-F7</f>
        <v>173473</v>
      </c>
      <c r="H7" s="210">
        <f>+[48]Main!$L$3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15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[49]Main!$M$5-[49]Main!$M$6</f>
        <v>8542</v>
      </c>
      <c r="G8" s="210">
        <f>E8-F8</f>
        <v>66842</v>
      </c>
      <c r="H8" s="210">
        <f>[49]Main!$M$3</f>
        <v>1047</v>
      </c>
      <c r="I8" s="210" t="s">
        <v>616</v>
      </c>
      <c r="J8" s="225">
        <v>45566</v>
      </c>
      <c r="O8" s="211"/>
      <c r="P8" s="211"/>
    </row>
    <row r="9" spans="1:24" x14ac:dyDescent="0.15">
      <c r="B9" s="211" t="s">
        <v>265</v>
      </c>
      <c r="C9" s="234" t="s">
        <v>640</v>
      </c>
      <c r="D9" s="212">
        <v>188.13</v>
      </c>
    </row>
    <row r="10" spans="1:24" x14ac:dyDescent="0.15">
      <c r="B10" s="211" t="s">
        <v>268</v>
      </c>
      <c r="C10" s="211" t="s">
        <v>269</v>
      </c>
      <c r="D10" s="212">
        <v>161.51</v>
      </c>
    </row>
    <row r="11" spans="1:24" s="222" customFormat="1" x14ac:dyDescent="0.15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15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15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+[50]Main!$L$5-[50]Main!$L$6</f>
        <v>7251</v>
      </c>
      <c r="G13" s="210">
        <f>+E13-F13</f>
        <v>12828.375799999998</v>
      </c>
      <c r="H13" s="210">
        <f>+[50]Main!$L$3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15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15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15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15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15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15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15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15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15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15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15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15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15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15">
      <c r="A27" s="211" t="s">
        <v>253</v>
      </c>
      <c r="B27" s="211" t="s">
        <v>425</v>
      </c>
      <c r="C27" s="211" t="s">
        <v>426</v>
      </c>
    </row>
    <row r="28" spans="1:23" x14ac:dyDescent="0.15">
      <c r="A28" s="211" t="s">
        <v>253</v>
      </c>
      <c r="B28" s="211" t="s">
        <v>431</v>
      </c>
      <c r="C28" s="211" t="s">
        <v>432</v>
      </c>
    </row>
    <row r="29" spans="1:23" x14ac:dyDescent="0.15">
      <c r="A29" s="211" t="s">
        <v>253</v>
      </c>
      <c r="B29" s="211" t="s">
        <v>487</v>
      </c>
      <c r="C29" s="211" t="s">
        <v>488</v>
      </c>
    </row>
    <row r="30" spans="1:23" x14ac:dyDescent="0.15">
      <c r="A30" s="211" t="s">
        <v>253</v>
      </c>
      <c r="B30" s="211" t="s">
        <v>519</v>
      </c>
      <c r="C30" s="211" t="s">
        <v>520</v>
      </c>
    </row>
    <row r="31" spans="1:23" x14ac:dyDescent="0.15">
      <c r="A31" s="211" t="s">
        <v>253</v>
      </c>
      <c r="B31" s="211" t="s">
        <v>543</v>
      </c>
      <c r="C31" s="211" t="s">
        <v>544</v>
      </c>
    </row>
    <row r="32" spans="1:23" x14ac:dyDescent="0.15">
      <c r="A32" s="211" t="s">
        <v>253</v>
      </c>
      <c r="B32" s="211" t="s">
        <v>573</v>
      </c>
      <c r="C32" s="211" t="s">
        <v>574</v>
      </c>
    </row>
    <row r="33" spans="1:9" x14ac:dyDescent="0.15">
      <c r="B33" s="245" t="s">
        <v>651</v>
      </c>
      <c r="C33" s="245" t="s">
        <v>652</v>
      </c>
    </row>
    <row r="34" spans="1:9" x14ac:dyDescent="0.15">
      <c r="A34" s="211" t="s">
        <v>253</v>
      </c>
      <c r="B34" s="211" t="s">
        <v>587</v>
      </c>
      <c r="C34" s="211" t="s">
        <v>588</v>
      </c>
    </row>
    <row r="35" spans="1:9" x14ac:dyDescent="0.15">
      <c r="A35" s="211" t="s">
        <v>253</v>
      </c>
      <c r="B35" s="211" t="s">
        <v>595</v>
      </c>
      <c r="C35" s="211" t="s">
        <v>596</v>
      </c>
    </row>
    <row r="36" spans="1:9" x14ac:dyDescent="0.15">
      <c r="A36" s="211" t="s">
        <v>253</v>
      </c>
      <c r="B36" s="211" t="s">
        <v>597</v>
      </c>
      <c r="C36" s="211" t="s">
        <v>598</v>
      </c>
    </row>
    <row r="37" spans="1:9" x14ac:dyDescent="0.15">
      <c r="A37" s="211" t="s">
        <v>253</v>
      </c>
      <c r="B37" s="211" t="s">
        <v>599</v>
      </c>
      <c r="C37" s="211" t="s">
        <v>600</v>
      </c>
    </row>
    <row r="38" spans="1:9" x14ac:dyDescent="0.15">
      <c r="A38" s="211" t="s">
        <v>253</v>
      </c>
      <c r="B38" s="211" t="s">
        <v>605</v>
      </c>
      <c r="C38" s="211" t="s">
        <v>606</v>
      </c>
    </row>
    <row r="40" spans="1:9" s="222" customFormat="1" x14ac:dyDescent="0.15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15">
      <c r="B41" s="126" t="s">
        <v>58</v>
      </c>
      <c r="C41" s="126"/>
      <c r="D41" s="127">
        <v>0</v>
      </c>
      <c r="E41" s="128">
        <v>26000</v>
      </c>
    </row>
    <row r="42" spans="1:9" x14ac:dyDescent="0.15">
      <c r="B42" s="222" t="s">
        <v>86</v>
      </c>
      <c r="C42" s="222"/>
      <c r="D42" s="50">
        <v>0</v>
      </c>
      <c r="E42" s="210">
        <v>15000</v>
      </c>
    </row>
    <row r="43" spans="1:9" x14ac:dyDescent="0.15">
      <c r="B43" s="211" t="s">
        <v>242</v>
      </c>
      <c r="D43" s="50">
        <v>0</v>
      </c>
      <c r="E43" s="212">
        <v>75</v>
      </c>
    </row>
    <row r="44" spans="1:9" x14ac:dyDescent="0.15">
      <c r="B44" s="211" t="s">
        <v>244</v>
      </c>
      <c r="D44" s="50">
        <v>0</v>
      </c>
    </row>
    <row r="45" spans="1:9" x14ac:dyDescent="0.15">
      <c r="B45" s="211" t="s">
        <v>274</v>
      </c>
      <c r="E45" s="212">
        <v>424</v>
      </c>
    </row>
    <row r="46" spans="1:9" x14ac:dyDescent="0.15">
      <c r="B46" s="211" t="s">
        <v>276</v>
      </c>
      <c r="E46" s="212">
        <v>159.5</v>
      </c>
    </row>
    <row r="47" spans="1:9" x14ac:dyDescent="0.15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.5" style="151" bestFit="1" customWidth="1"/>
    <col min="2" max="2" width="11.5" style="151" bestFit="1" customWidth="1"/>
    <col min="3" max="16384" width="9.1640625" style="151"/>
  </cols>
  <sheetData>
    <row r="1" spans="1:24" x14ac:dyDescent="0.15">
      <c r="A1" s="151" t="s">
        <v>142</v>
      </c>
    </row>
    <row r="2" spans="1:24" x14ac:dyDescent="0.15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15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15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15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9" width="9.1640625" style="10"/>
    <col min="10" max="10" width="10.5" style="10" bestFit="1" customWidth="1"/>
    <col min="11" max="16384" width="9.1640625" style="10"/>
  </cols>
  <sheetData>
    <row r="1" spans="1:24" x14ac:dyDescent="0.15">
      <c r="A1" s="5" t="s">
        <v>142</v>
      </c>
    </row>
    <row r="2" spans="1:24" s="57" customFormat="1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15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15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([51]Main!$O$5-[51]Main!$O$6)/RMB</f>
        <v>121948.96142433234</v>
      </c>
      <c r="G4" s="22">
        <f>+E4-F4</f>
        <v>111256.03232566765</v>
      </c>
      <c r="H4" s="22">
        <f>+[51]Main!$L$3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([51]Main!$O$5-[51]Main!$O$6)/RMB</f>
        <v>121948.96142433234</v>
      </c>
      <c r="G5" s="3">
        <f>+E5-F5</f>
        <v>107705.29728289586</v>
      </c>
      <c r="H5" s="46">
        <f>+[51]Main!$O$3</f>
        <v>19595</v>
      </c>
      <c r="I5" s="4" t="s">
        <v>616</v>
      </c>
      <c r="J5" s="54">
        <f>+J4</f>
        <v>45559</v>
      </c>
    </row>
    <row r="6" spans="1:24" x14ac:dyDescent="0.15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67"/>
      <c r="B7" s="67" t="s">
        <v>254</v>
      </c>
      <c r="C7" s="67" t="s">
        <v>255</v>
      </c>
    </row>
    <row r="8" spans="1:24" x14ac:dyDescent="0.15">
      <c r="A8" s="170" t="s">
        <v>253</v>
      </c>
      <c r="B8" s="11" t="s">
        <v>198</v>
      </c>
      <c r="C8" s="11" t="s">
        <v>199</v>
      </c>
    </row>
    <row r="9" spans="1:24" x14ac:dyDescent="0.15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+[52]Main!$L$5-[52]Main!$L$6</f>
        <v>7643.4470000000001</v>
      </c>
      <c r="G9" s="22">
        <f>E9-F9</f>
        <v>66071.040644859997</v>
      </c>
      <c r="H9" s="46">
        <f>+[52]Main!$L$3</f>
        <v>633.17718300000001</v>
      </c>
      <c r="I9" s="116" t="s">
        <v>349</v>
      </c>
      <c r="J9" s="54">
        <v>44971</v>
      </c>
    </row>
    <row r="10" spans="1:24" x14ac:dyDescent="0.15">
      <c r="A10" s="170" t="s">
        <v>253</v>
      </c>
      <c r="B10" s="11" t="s">
        <v>196</v>
      </c>
      <c r="C10" s="11" t="s">
        <v>197</v>
      </c>
    </row>
    <row r="11" spans="1:24" x14ac:dyDescent="0.15">
      <c r="A11" s="77"/>
      <c r="B11" s="77" t="s">
        <v>284</v>
      </c>
      <c r="C11" s="77" t="s">
        <v>285</v>
      </c>
    </row>
    <row r="12" spans="1:24" x14ac:dyDescent="0.15">
      <c r="A12" s="170" t="s">
        <v>253</v>
      </c>
      <c r="B12" s="10" t="s">
        <v>42</v>
      </c>
      <c r="C12" s="10" t="s">
        <v>43</v>
      </c>
    </row>
    <row r="13" spans="1:24" s="20" customFormat="1" x14ac:dyDescent="0.15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+D13*[53]Main!$M$3</f>
        <v>46254.6</v>
      </c>
      <c r="F13" s="22">
        <f>+[53]Main!$M$5-[53]Main!$M$6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84"/>
      <c r="B16" s="84" t="s">
        <v>302</v>
      </c>
      <c r="C16" s="84" t="s">
        <v>303</v>
      </c>
    </row>
    <row r="17" spans="1:23" x14ac:dyDescent="0.15">
      <c r="A17" s="84"/>
      <c r="B17" s="84" t="s">
        <v>304</v>
      </c>
      <c r="C17" s="84" t="s">
        <v>305</v>
      </c>
    </row>
    <row r="18" spans="1:23" x14ac:dyDescent="0.15">
      <c r="A18" s="85"/>
      <c r="B18" s="85" t="s">
        <v>308</v>
      </c>
      <c r="C18" s="85" t="s">
        <v>309</v>
      </c>
    </row>
    <row r="19" spans="1:23" x14ac:dyDescent="0.15">
      <c r="A19" s="86"/>
      <c r="B19" s="86" t="s">
        <v>310</v>
      </c>
      <c r="C19" s="86" t="s">
        <v>311</v>
      </c>
    </row>
    <row r="20" spans="1:23" x14ac:dyDescent="0.15">
      <c r="A20" s="102"/>
      <c r="B20" s="10" t="s">
        <v>157</v>
      </c>
      <c r="C20" s="10" t="s">
        <v>158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159</v>
      </c>
      <c r="C22" s="10" t="s">
        <v>160</v>
      </c>
    </row>
    <row r="23" spans="1:23" s="20" customFormat="1" x14ac:dyDescent="0.1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+[54]Main!$K$5-[54]Main!$K$6</f>
        <v>-1163.2909999999999</v>
      </c>
      <c r="G24" s="46">
        <f>+E24-F24</f>
        <v>2126.8046414800001</v>
      </c>
      <c r="H24" s="46">
        <f>+[54]Main!$K$3</f>
        <v>108.748718</v>
      </c>
      <c r="I24" s="115" t="s">
        <v>349</v>
      </c>
      <c r="J24" s="54">
        <v>44965</v>
      </c>
    </row>
    <row r="25" spans="1:23" x14ac:dyDescent="0.15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+[55]Main!$K$5-[55]Main!$K$6</f>
        <v>4.47199999999998</v>
      </c>
      <c r="G25" s="46">
        <f>+E25-F25</f>
        <v>179.02368583000001</v>
      </c>
      <c r="H25" s="46">
        <f>+[55]Main!$K$3</f>
        <v>103.66987899999999</v>
      </c>
      <c r="I25" s="242" t="s">
        <v>616</v>
      </c>
      <c r="J25" s="54">
        <v>45556</v>
      </c>
    </row>
    <row r="26" spans="1:23" x14ac:dyDescent="0.15">
      <c r="B26" s="114" t="s">
        <v>379</v>
      </c>
    </row>
    <row r="27" spans="1:23" x14ac:dyDescent="0.15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+[56]Main!$J$5-[56]Main!$J$6</f>
        <v>69.837999999999994</v>
      </c>
      <c r="G27" s="10">
        <f>+E27-F27</f>
        <v>45.023023940000002</v>
      </c>
      <c r="H27" s="46">
        <f>+[56]Main!$J$3</f>
        <v>112.608847</v>
      </c>
      <c r="I27" s="246" t="s">
        <v>616</v>
      </c>
      <c r="J27" s="54">
        <v>45583</v>
      </c>
    </row>
    <row r="28" spans="1:23" x14ac:dyDescent="0.15">
      <c r="B28" s="151" t="s">
        <v>510</v>
      </c>
      <c r="C28" s="151" t="s">
        <v>511</v>
      </c>
    </row>
    <row r="29" spans="1:23" x14ac:dyDescent="0.15">
      <c r="B29" s="166" t="s">
        <v>553</v>
      </c>
      <c r="C29" s="166" t="s">
        <v>554</v>
      </c>
    </row>
    <row r="30" spans="1:23" x14ac:dyDescent="0.15">
      <c r="B30" s="166" t="s">
        <v>561</v>
      </c>
      <c r="C30" s="166" t="s">
        <v>562</v>
      </c>
    </row>
    <row r="31" spans="1:23" x14ac:dyDescent="0.15">
      <c r="B31" s="171" t="s">
        <v>615</v>
      </c>
      <c r="C31" s="171" t="s">
        <v>614</v>
      </c>
    </row>
    <row r="32" spans="1:23" x14ac:dyDescent="0.15">
      <c r="B32" s="5" t="s">
        <v>647</v>
      </c>
      <c r="C32" s="243" t="s">
        <v>648</v>
      </c>
      <c r="D32" s="230">
        <v>41.16</v>
      </c>
    </row>
    <row r="34" spans="2:12" x14ac:dyDescent="0.15">
      <c r="B34" s="1" t="s">
        <v>115</v>
      </c>
      <c r="C34" s="1"/>
      <c r="D34" s="2"/>
      <c r="E34" s="3">
        <v>8333</v>
      </c>
    </row>
    <row r="35" spans="2:12" x14ac:dyDescent="0.15">
      <c r="B35" s="20" t="s">
        <v>63</v>
      </c>
      <c r="C35" s="20"/>
      <c r="D35" s="21"/>
      <c r="E35" s="22">
        <v>22000</v>
      </c>
    </row>
    <row r="36" spans="2:12" x14ac:dyDescent="0.15">
      <c r="B36" s="20" t="s">
        <v>55</v>
      </c>
      <c r="C36" s="20"/>
      <c r="D36" s="21"/>
      <c r="E36" s="22">
        <v>30000</v>
      </c>
    </row>
    <row r="37" spans="2:12" x14ac:dyDescent="0.15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9" width="9.1640625" style="10"/>
    <col min="10" max="10" width="9.1640625" style="55"/>
    <col min="11" max="16384" width="9.1640625" style="10"/>
  </cols>
  <sheetData>
    <row r="1" spans="1:24" x14ac:dyDescent="0.15">
      <c r="A1" s="5" t="s">
        <v>142</v>
      </c>
    </row>
    <row r="2" spans="1:24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15">
      <c r="A3" s="71" t="s">
        <v>253</v>
      </c>
      <c r="B3" s="10" t="s">
        <v>151</v>
      </c>
      <c r="C3" s="10" t="s">
        <v>152</v>
      </c>
    </row>
    <row r="4" spans="1:24" x14ac:dyDescent="0.15">
      <c r="A4" s="151" t="s">
        <v>253</v>
      </c>
      <c r="B4" s="10" t="s">
        <v>156</v>
      </c>
      <c r="C4" s="10" t="s">
        <v>155</v>
      </c>
    </row>
    <row r="5" spans="1:24" x14ac:dyDescent="0.15">
      <c r="A5" s="151" t="s">
        <v>253</v>
      </c>
      <c r="B5" s="10" t="s">
        <v>153</v>
      </c>
      <c r="C5" s="10" t="s">
        <v>154</v>
      </c>
    </row>
    <row r="6" spans="1:24" x14ac:dyDescent="0.15">
      <c r="A6" s="79"/>
      <c r="B6" s="79" t="s">
        <v>291</v>
      </c>
      <c r="C6" s="79" t="s">
        <v>292</v>
      </c>
    </row>
    <row r="7" spans="1:24" x14ac:dyDescent="0.15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1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15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+[57]Main!$N$5-[57]Main!$N$6</f>
        <v>472.05500000000006</v>
      </c>
      <c r="G9" s="46">
        <f>+E9-F9</f>
        <v>28022.535988259999</v>
      </c>
      <c r="H9" s="46">
        <f>+[57]Main!$N$3</f>
        <v>341.70273399999996</v>
      </c>
      <c r="I9" s="204" t="s">
        <v>616</v>
      </c>
      <c r="J9" s="205">
        <v>45561</v>
      </c>
    </row>
    <row r="10" spans="1:24" x14ac:dyDescent="0.15">
      <c r="A10" s="151" t="s">
        <v>253</v>
      </c>
      <c r="B10" s="143" t="s">
        <v>433</v>
      </c>
      <c r="C10" s="143" t="s">
        <v>434</v>
      </c>
    </row>
    <row r="11" spans="1:24" x14ac:dyDescent="0.15">
      <c r="A11" s="151" t="s">
        <v>253</v>
      </c>
      <c r="B11" s="151" t="s">
        <v>94</v>
      </c>
      <c r="C11" s="151" t="s">
        <v>95</v>
      </c>
    </row>
    <row r="12" spans="1:24" x14ac:dyDescent="0.15">
      <c r="A12" s="151" t="s">
        <v>253</v>
      </c>
      <c r="B12" s="151" t="s">
        <v>504</v>
      </c>
      <c r="C12" s="151" t="s">
        <v>505</v>
      </c>
    </row>
    <row r="13" spans="1:24" x14ac:dyDescent="0.15">
      <c r="A13" s="151" t="s">
        <v>253</v>
      </c>
      <c r="B13" s="151" t="s">
        <v>533</v>
      </c>
      <c r="C13" s="151" t="s">
        <v>534</v>
      </c>
    </row>
    <row r="14" spans="1:24" x14ac:dyDescent="0.15">
      <c r="A14" s="151" t="s">
        <v>253</v>
      </c>
      <c r="B14" s="151" t="s">
        <v>539</v>
      </c>
      <c r="C14" s="151" t="s">
        <v>540</v>
      </c>
    </row>
    <row r="15" spans="1:24" x14ac:dyDescent="0.15">
      <c r="A15" s="166" t="s">
        <v>253</v>
      </c>
      <c r="B15" s="166" t="s">
        <v>557</v>
      </c>
      <c r="C15" s="166" t="s">
        <v>558</v>
      </c>
    </row>
    <row r="16" spans="1:24" x14ac:dyDescent="0.15">
      <c r="A16" s="166" t="s">
        <v>253</v>
      </c>
      <c r="B16" s="166" t="s">
        <v>571</v>
      </c>
      <c r="C16" s="166" t="s">
        <v>572</v>
      </c>
    </row>
    <row r="17" spans="1:3" x14ac:dyDescent="0.15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baseColWidth="10" defaultColWidth="9.1640625" defaultRowHeight="13" x14ac:dyDescent="0.15"/>
  <cols>
    <col min="1" max="1" width="5" style="40" bestFit="1" customWidth="1"/>
    <col min="2" max="16384" width="9.1640625" style="40"/>
  </cols>
  <sheetData>
    <row r="1" spans="1:3" x14ac:dyDescent="0.15">
      <c r="A1" s="5" t="s">
        <v>142</v>
      </c>
    </row>
    <row r="2" spans="1:3" x14ac:dyDescent="0.15">
      <c r="B2" s="40" t="s">
        <v>146</v>
      </c>
      <c r="C2" s="40">
        <v>7.8498000000000001</v>
      </c>
    </row>
    <row r="3" spans="1:3" x14ac:dyDescent="0.15">
      <c r="B3" s="40" t="s">
        <v>147</v>
      </c>
      <c r="C3" s="40">
        <v>6.74</v>
      </c>
    </row>
    <row r="4" spans="1:3" x14ac:dyDescent="0.15">
      <c r="B4" s="40" t="s">
        <v>207</v>
      </c>
      <c r="C4" s="40">
        <v>1.01</v>
      </c>
    </row>
    <row r="5" spans="1:3" x14ac:dyDescent="0.15">
      <c r="B5" s="40" t="s">
        <v>225</v>
      </c>
      <c r="C5" s="249">
        <v>10.54</v>
      </c>
    </row>
    <row r="6" spans="1:3" x14ac:dyDescent="0.15">
      <c r="B6" s="41" t="s">
        <v>233</v>
      </c>
      <c r="C6" s="40">
        <v>136.93</v>
      </c>
    </row>
    <row r="7" spans="1:3" x14ac:dyDescent="0.15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142</v>
      </c>
    </row>
    <row r="2" spans="1:7" x14ac:dyDescent="0.15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15">
      <c r="B3" s="8" t="s">
        <v>33</v>
      </c>
      <c r="C3" s="7">
        <v>100000</v>
      </c>
      <c r="D3" s="12" t="s">
        <v>204</v>
      </c>
    </row>
    <row r="4" spans="1:7" x14ac:dyDescent="0.15">
      <c r="B4" s="6" t="s">
        <v>86</v>
      </c>
      <c r="C4" s="7">
        <v>15000</v>
      </c>
      <c r="D4" s="12" t="s">
        <v>204</v>
      </c>
    </row>
    <row r="5" spans="1:7" x14ac:dyDescent="0.15">
      <c r="B5" s="6" t="s">
        <v>120</v>
      </c>
      <c r="C5" s="7">
        <v>8000</v>
      </c>
      <c r="D5" s="12" t="s">
        <v>205</v>
      </c>
    </row>
    <row r="6" spans="1:7" x14ac:dyDescent="0.15">
      <c r="B6" s="6" t="s">
        <v>140</v>
      </c>
      <c r="D6" s="12" t="s">
        <v>206</v>
      </c>
    </row>
    <row r="7" spans="1:7" x14ac:dyDescent="0.15">
      <c r="B7" s="6" t="s">
        <v>141</v>
      </c>
      <c r="D7" s="12" t="s">
        <v>206</v>
      </c>
    </row>
    <row r="8" spans="1:7" x14ac:dyDescent="0.15">
      <c r="B8" s="12" t="s">
        <v>201</v>
      </c>
      <c r="D8" s="12" t="s">
        <v>202</v>
      </c>
    </row>
    <row r="9" spans="1:7" x14ac:dyDescent="0.15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15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15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2024-11-26T21:28:32Z</dcterms:modified>
  <cp:category/>
  <cp:contentStatus/>
</cp:coreProperties>
</file>