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9987AD2-32E1-4EAB-AB8C-E635E896393D}" xr6:coauthVersionLast="47" xr6:coauthVersionMax="47" xr10:uidLastSave="{00000000-0000-0000-0000-000000000000}"/>
  <bookViews>
    <workbookView xWindow="6940" yWindow="2650" windowWidth="28840" windowHeight="152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1" i="1" l="1"/>
  <c r="K6" i="1" l="1"/>
  <c r="I240" i="1" l="1"/>
  <c r="L240" i="1"/>
  <c r="H240" i="1" s="1"/>
  <c r="J240" i="1" s="1"/>
  <c r="I210" i="1" l="1"/>
  <c r="L210" i="1"/>
  <c r="H210" i="1" s="1"/>
  <c r="I243" i="1"/>
  <c r="L243" i="1"/>
  <c r="H243" i="1" s="1"/>
  <c r="J210" i="1" l="1"/>
  <c r="J243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5" i="1"/>
  <c r="H245" i="1"/>
  <c r="J37" i="1" l="1"/>
  <c r="J245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6" i="1"/>
  <c r="H246" i="1"/>
  <c r="I244" i="1"/>
  <c r="H244" i="1"/>
  <c r="I241" i="1"/>
  <c r="H241" i="1"/>
  <c r="J5" i="1"/>
  <c r="J7" i="1"/>
  <c r="H2" i="1" l="1"/>
  <c r="J252" i="1"/>
  <c r="J24" i="1"/>
  <c r="J10" i="1"/>
  <c r="J251" i="1"/>
  <c r="J253" i="1"/>
  <c r="J17" i="1"/>
  <c r="J246" i="1"/>
  <c r="J23" i="1"/>
  <c r="J247" i="1"/>
  <c r="J15" i="1"/>
  <c r="J241" i="1"/>
  <c r="J244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12" i="1" l="1"/>
  <c r="D213" i="1"/>
  <c r="D214" i="1"/>
  <c r="D215" i="1"/>
  <c r="D216" i="1"/>
  <c r="D217" i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3" i="1" l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2" i="1"/>
  <c r="D453" i="1" l="1"/>
  <c r="D454" i="1" s="1"/>
  <c r="D455" i="1" s="1"/>
  <c r="D456" i="1" s="1"/>
  <c r="D457" i="1" s="1"/>
  <c r="D4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<sst xmlns="http://schemas.openxmlformats.org/spreadsheetml/2006/main" count="2388" uniqueCount="1662">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</sst>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  <sheetName val="tavapadon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 refreshError="1"/>
      <sheetData sheetId="2" refreshError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../Downloads/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../Downloads/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../Downloads/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../Downloads/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7"/>
  <sheetViews>
    <sheetView tabSelected="1" zoomScale="130" zoomScaleNormal="130" workbookViewId="0">
      <pane xSplit="5" ySplit="3" topLeftCell="F62" activePane="bottomRight" state="frozen"/>
      <selection pane="topRight" activeCell="C1" sqref="C1"/>
      <selection pane="bottomLeft" activeCell="A4" sqref="A4"/>
      <selection pane="bottomRight" activeCell="E76" sqref="E76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105</v>
      </c>
      <c r="H2" s="6">
        <f>SUM(H4:H453)-H5-H13-H10-H17-H23-H27-H47-H55</f>
        <v>5074120.213642057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783</v>
      </c>
      <c r="H4" s="6">
        <f>+G4*L4</f>
        <v>743314.188402</v>
      </c>
      <c r="I4" s="6">
        <f>+[1]Main!$J$5-[1]Main!$J$6</f>
        <v>-24401</v>
      </c>
      <c r="J4" s="6">
        <f t="shared" ref="J4:J19" si="0">H4-I4</f>
        <v>767715.188402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 s="1">
        <v>2</v>
      </c>
      <c r="E5" s="5" t="s">
        <v>25</v>
      </c>
      <c r="F5" s="1" t="s">
        <v>26</v>
      </c>
      <c r="G5" s="7">
        <v>108.81</v>
      </c>
      <c r="H5" s="6">
        <f>+L5*G5</f>
        <v>485401.41000000003</v>
      </c>
      <c r="I5" s="6">
        <f>([2]Main!$J$5-[2]Main!$J$6)/DKK</f>
        <v>2576.3072126966131</v>
      </c>
      <c r="J5" s="6">
        <f t="shared" si="0"/>
        <v>482825.10278730345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2.5253400476394421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5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5">
      <c r="D7" s="1">
        <f>+D6+1</f>
        <v>3</v>
      </c>
      <c r="E7" s="5" t="s">
        <v>14</v>
      </c>
      <c r="F7" s="1" t="s">
        <v>15</v>
      </c>
      <c r="G7" s="7">
        <v>146.35</v>
      </c>
      <c r="H7" s="6">
        <f>G7*[3]Main!$R$3</f>
        <v>352264.45</v>
      </c>
      <c r="I7" s="6">
        <f>+[3]Main!$R$5-[3]Main!$R$6</f>
        <v>-15454</v>
      </c>
      <c r="J7" s="6">
        <f>H7-I7</f>
        <v>367718.45</v>
      </c>
      <c r="K7" s="3" t="s">
        <v>1280</v>
      </c>
      <c r="L7" s="6">
        <f>+[3]Main!$R$3</f>
        <v>2407</v>
      </c>
      <c r="M7" s="9">
        <v>45637</v>
      </c>
      <c r="N7" s="9"/>
      <c r="O7" s="9"/>
      <c r="P7" s="9"/>
      <c r="Q7" s="9"/>
      <c r="R7" s="9"/>
    </row>
    <row r="8" spans="1:32" x14ac:dyDescent="0.25">
      <c r="A8"/>
      <c r="B8"/>
      <c r="C8"/>
      <c r="D8">
        <f>+D7+1</f>
        <v>4</v>
      </c>
      <c r="E8" s="5" t="s">
        <v>17</v>
      </c>
      <c r="F8" t="s">
        <v>18</v>
      </c>
      <c r="G8" s="55">
        <v>173.15</v>
      </c>
      <c r="H8" s="30">
        <f>+G8*L8</f>
        <v>306821.8</v>
      </c>
      <c r="I8" s="30">
        <f>+[4]Main!$K$5-[4]Main!$K$6</f>
        <v>-63527</v>
      </c>
      <c r="J8" s="30">
        <f>H8-I8</f>
        <v>370348.79999999999</v>
      </c>
      <c r="K8" s="28" t="s">
        <v>1280</v>
      </c>
      <c r="L8" s="30">
        <f>+[4]Main!$K$3</f>
        <v>1772</v>
      </c>
      <c r="M8" s="38">
        <v>45638</v>
      </c>
      <c r="N8" s="9"/>
      <c r="O8" s="9"/>
      <c r="P8" s="9"/>
      <c r="Q8" s="9"/>
      <c r="R8" s="9"/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5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5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5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5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5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5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5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5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5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5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5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5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ht="13" x14ac:dyDescent="0.3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ht="13" x14ac:dyDescent="0.3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5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5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84.24</v>
      </c>
      <c r="H76" s="6">
        <f t="shared" si="10"/>
        <v>8901.3817620000009</v>
      </c>
      <c r="I76" s="6">
        <f>+[67]Main!$L$5-[67]Main!$L$6</f>
        <v>1024.6570000000002</v>
      </c>
      <c r="J76" s="6">
        <f>+H76-I76</f>
        <v>7876.7247620000007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5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5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5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ht="13" x14ac:dyDescent="0.3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5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5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5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5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5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5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5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5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5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5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5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5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5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5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5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5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5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5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5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5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5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5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5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5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5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5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5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5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5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5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5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5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5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5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5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5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5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5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5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5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5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5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5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5">
      <c r="D141" s="1">
        <f t="shared" si="19"/>
        <v>125</v>
      </c>
      <c r="E141" t="s">
        <v>269</v>
      </c>
      <c r="F141" t="s">
        <v>270</v>
      </c>
    </row>
    <row r="142" spans="1:8" x14ac:dyDescent="0.25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5">
      <c r="D143" s="1">
        <f>+D141+1</f>
        <v>126</v>
      </c>
      <c r="E143" t="s">
        <v>362</v>
      </c>
      <c r="F143" t="s">
        <v>363</v>
      </c>
    </row>
    <row r="144" spans="1:8" x14ac:dyDescent="0.25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5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5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5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5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5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5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5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5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5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5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5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5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5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5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5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5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5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5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5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5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5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5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5">
      <c r="D167" s="1">
        <f t="shared" si="19"/>
        <v>150</v>
      </c>
      <c r="E167" t="s">
        <v>1126</v>
      </c>
      <c r="F167" t="s">
        <v>1127</v>
      </c>
    </row>
    <row r="168" spans="1:13" x14ac:dyDescent="0.25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5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5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5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5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5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5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5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5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5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5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5">
      <c r="D243" s="1">
        <f t="shared" si="21"/>
        <v>220</v>
      </c>
      <c r="E243" s="5" t="s">
        <v>561</v>
      </c>
      <c r="F243" t="s">
        <v>562</v>
      </c>
      <c r="G243" s="3">
        <v>12.34</v>
      </c>
      <c r="H243" s="6">
        <f>+G243*L243</f>
        <v>520.74076875999992</v>
      </c>
      <c r="I243" s="6">
        <f>+[134]Main!$J$5-[134]Main!$J$6</f>
        <v>127.87499999999999</v>
      </c>
      <c r="J243" s="6">
        <f>+H243-I243</f>
        <v>392.86576875999992</v>
      </c>
      <c r="K243" s="3" t="s">
        <v>1280</v>
      </c>
      <c r="L243" s="6">
        <f>+[134]Main!$J$3</f>
        <v>42.199413999999997</v>
      </c>
      <c r="M243" s="9">
        <v>45631</v>
      </c>
    </row>
    <row r="244" spans="1:31" x14ac:dyDescent="0.25">
      <c r="A244" t="s">
        <v>334</v>
      </c>
      <c r="B244"/>
      <c r="C244"/>
      <c r="D244" s="1">
        <f t="shared" si="21"/>
        <v>221</v>
      </c>
      <c r="E244" s="5" t="s">
        <v>234</v>
      </c>
      <c r="F244" s="1" t="s">
        <v>235</v>
      </c>
      <c r="G244" s="3">
        <v>14.68</v>
      </c>
      <c r="H244" s="6">
        <f>G244*[135]Main!$L$3</f>
        <v>587.26396075999992</v>
      </c>
      <c r="I244" s="6">
        <f>[135]Main!$L$5-[135]Main!$L$6</f>
        <v>277.88299999999998</v>
      </c>
      <c r="J244" s="8">
        <f>+H244-I244</f>
        <v>309.38096075999994</v>
      </c>
      <c r="K244" s="3" t="s">
        <v>16</v>
      </c>
    </row>
    <row r="245" spans="1:31" x14ac:dyDescent="0.25">
      <c r="A245" t="s">
        <v>334</v>
      </c>
      <c r="B245"/>
      <c r="C245"/>
      <c r="D245" s="1">
        <f t="shared" si="21"/>
        <v>222</v>
      </c>
      <c r="E245" s="5" t="s">
        <v>236</v>
      </c>
      <c r="F245" s="1" t="s">
        <v>237</v>
      </c>
      <c r="G245" s="3">
        <v>4.8600000000000003</v>
      </c>
      <c r="H245" s="6">
        <f>G245*[136]Main!$J$3</f>
        <v>312.71415336000001</v>
      </c>
      <c r="I245" s="8">
        <f>+[136]Main!$J$5-[136]Main!$J$6</f>
        <v>92.317999999999998</v>
      </c>
      <c r="J245" s="8">
        <f>+H245-I245</f>
        <v>220.39615336000003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223</v>
      </c>
      <c r="E246" s="5" t="s">
        <v>238</v>
      </c>
      <c r="F246" s="1" t="s">
        <v>239</v>
      </c>
      <c r="G246" s="7">
        <v>5.8</v>
      </c>
      <c r="H246" s="6">
        <f>G246*[137]Main!$M$3</f>
        <v>259.32193239999998</v>
      </c>
      <c r="I246" s="6">
        <f>[137]Main!$M$5-[137]Main!$M$6</f>
        <v>120.43700000000001</v>
      </c>
      <c r="J246" s="8">
        <f t="shared" ref="J246:J254" si="24">+H246-I246</f>
        <v>138.88493239999997</v>
      </c>
      <c r="K246" s="3" t="s">
        <v>16</v>
      </c>
    </row>
    <row r="247" spans="1:31" x14ac:dyDescent="0.25">
      <c r="D247" s="1">
        <f t="shared" si="21"/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si="24"/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596.75561000000005</v>
      </c>
      <c r="I254" s="6">
        <f>+[145]Main!$J$5-[145]Main!$J$6</f>
        <v>35.484999999999999</v>
      </c>
      <c r="J254" s="8">
        <f t="shared" si="24"/>
        <v>561.27061000000003</v>
      </c>
      <c r="K254" s="3" t="s">
        <v>1074</v>
      </c>
      <c r="L254" s="6">
        <f>+[145]Main!$J$3</f>
        <v>119.351122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5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5"/>
        <v>250</v>
      </c>
      <c r="E272" t="s">
        <v>733</v>
      </c>
      <c r="F272" t="s">
        <v>734</v>
      </c>
    </row>
    <row r="273" spans="1:7" x14ac:dyDescent="0.25">
      <c r="D273" s="1">
        <f t="shared" si="25"/>
        <v>251</v>
      </c>
      <c r="E273" t="s">
        <v>729</v>
      </c>
      <c r="F273" t="s">
        <v>730</v>
      </c>
    </row>
    <row r="274" spans="1:7" x14ac:dyDescent="0.25">
      <c r="D274" s="1">
        <f t="shared" si="25"/>
        <v>252</v>
      </c>
      <c r="E274" s="1" t="s">
        <v>515</v>
      </c>
      <c r="F274" s="1" t="s">
        <v>516</v>
      </c>
    </row>
    <row r="275" spans="1:7" x14ac:dyDescent="0.25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5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5"/>
        <v>263</v>
      </c>
      <c r="E285" s="34" t="s">
        <v>539</v>
      </c>
      <c r="F285" s="34" t="s">
        <v>540</v>
      </c>
    </row>
    <row r="286" spans="1:7" x14ac:dyDescent="0.25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5"/>
        <v>266</v>
      </c>
      <c r="E288" t="s">
        <v>547</v>
      </c>
      <c r="F288" t="s">
        <v>548</v>
      </c>
    </row>
    <row r="289" spans="1:7" x14ac:dyDescent="0.25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5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5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5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5">
      <c r="D293" s="1">
        <f t="shared" si="25"/>
        <v>271</v>
      </c>
      <c r="E293" t="s">
        <v>992</v>
      </c>
      <c r="F293" t="s">
        <v>993</v>
      </c>
    </row>
    <row r="294" spans="1:7" x14ac:dyDescent="0.25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5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5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5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ht="13" x14ac:dyDescent="0.3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5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5">
      <c r="D300" s="1">
        <f t="shared" si="25"/>
        <v>278</v>
      </c>
      <c r="E300" t="s">
        <v>802</v>
      </c>
      <c r="F300" t="s">
        <v>803</v>
      </c>
    </row>
    <row r="301" spans="1:7" x14ac:dyDescent="0.25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5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5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5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5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5">
      <c r="D327" s="1">
        <f t="shared" si="25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6"/>
        <v>308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5">
      <c r="D335" s="1">
        <f t="shared" si="26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57" si="27">+D391+1</f>
        <v>370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7"/>
        <v>392</v>
      </c>
      <c r="E414" t="s">
        <v>956</v>
      </c>
      <c r="F414" t="s">
        <v>957</v>
      </c>
    </row>
    <row r="415" spans="1:7" x14ac:dyDescent="0.25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5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+[159]Main!$K$5-[159]Main!$K$6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5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5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5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5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5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5">
      <c r="D431" s="1">
        <f t="shared" si="27"/>
        <v>409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+[165]Main!$L$5-[165]Main!$L$6</f>
        <v>74.8</v>
      </c>
      <c r="J431" s="6">
        <f t="shared" si="29"/>
        <v>117.67591862000002</v>
      </c>
      <c r="K431" s="3" t="s">
        <v>1280</v>
      </c>
      <c r="L431" s="6">
        <f>+[165]Main!$L$3</f>
        <v>125.801254</v>
      </c>
      <c r="M431" s="9">
        <v>45608</v>
      </c>
    </row>
    <row r="432" spans="1:13" x14ac:dyDescent="0.25">
      <c r="D432" s="1">
        <f t="shared" si="27"/>
        <v>410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+[166]Main!$J$5-[166]Main!$J$6</f>
        <v>104.35299999999999</v>
      </c>
      <c r="J432" s="6">
        <f t="shared" si="29"/>
        <v>112.21898499999999</v>
      </c>
      <c r="K432" s="3" t="s">
        <v>1074</v>
      </c>
      <c r="L432" s="6">
        <f>+[166]Main!$J$3</f>
        <v>43.314397</v>
      </c>
      <c r="M432" s="9">
        <v>45525</v>
      </c>
    </row>
    <row r="433" spans="4:13" x14ac:dyDescent="0.25">
      <c r="D433" s="1">
        <f t="shared" si="27"/>
        <v>411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+[167]Main!$L$5-[167]Main!$L$6</f>
        <v>33.507724000000003</v>
      </c>
      <c r="J433" s="6">
        <f t="shared" si="29"/>
        <v>99.04359199999999</v>
      </c>
      <c r="K433" s="3" t="s">
        <v>1074</v>
      </c>
      <c r="L433" s="6">
        <f>+[167]Main!$L$3</f>
        <v>36.819809999999997</v>
      </c>
      <c r="M433" s="9">
        <v>45567</v>
      </c>
    </row>
    <row r="434" spans="4:13" x14ac:dyDescent="0.25">
      <c r="D434" s="1">
        <f t="shared" si="27"/>
        <v>412</v>
      </c>
      <c r="E434" s="5" t="s">
        <v>1613</v>
      </c>
      <c r="F434" t="s">
        <v>1614</v>
      </c>
      <c r="G434" s="7">
        <v>13.15</v>
      </c>
      <c r="H434" s="6">
        <f t="shared" si="28"/>
        <v>319.40466320000002</v>
      </c>
      <c r="I434" s="6">
        <f>+[168]Main!$K$5-[168]Main!$K$6</f>
        <v>199.59700000000001</v>
      </c>
      <c r="J434" s="6">
        <f t="shared" si="29"/>
        <v>119.80766320000001</v>
      </c>
      <c r="K434" s="3" t="s">
        <v>1280</v>
      </c>
      <c r="L434" s="6">
        <f>+[168]Main!$K$3</f>
        <v>24.289328000000001</v>
      </c>
      <c r="M434" s="9">
        <v>45608</v>
      </c>
    </row>
    <row r="435" spans="4:13" x14ac:dyDescent="0.25">
      <c r="D435" s="1">
        <f t="shared" si="27"/>
        <v>413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+[169]Main!$K$5-[169]Main!$K$6</f>
        <v>62.823</v>
      </c>
      <c r="J435" s="6">
        <f>+H435-I435</f>
        <v>45.616648510000012</v>
      </c>
      <c r="K435" s="3" t="s">
        <v>1280</v>
      </c>
      <c r="L435" s="6">
        <f>+[169]Main!$K$3</f>
        <v>38.317897000000002</v>
      </c>
      <c r="M435" s="9">
        <v>45629</v>
      </c>
    </row>
    <row r="436" spans="4:13" x14ac:dyDescent="0.25">
      <c r="D436" s="1">
        <f>+D452+1</f>
        <v>430</v>
      </c>
      <c r="E436" s="5" t="s">
        <v>1646</v>
      </c>
      <c r="F436" t="s">
        <v>1647</v>
      </c>
      <c r="G436" s="7">
        <v>2.69</v>
      </c>
      <c r="H436" s="6">
        <f>+G436*L436</f>
        <v>89.956825309999985</v>
      </c>
      <c r="I436" s="6">
        <f>+[170]Main!$K$5-[170]Main!$K$6</f>
        <v>5.4758170000000002</v>
      </c>
      <c r="J436" s="6">
        <f>+H436-I436</f>
        <v>84.481008309999979</v>
      </c>
      <c r="K436" s="3" t="s">
        <v>1280</v>
      </c>
      <c r="L436" s="6">
        <f>+[170]Main!$K$3</f>
        <v>33.441198999999997</v>
      </c>
      <c r="M436" s="9">
        <v>45630</v>
      </c>
    </row>
    <row r="437" spans="4:13" x14ac:dyDescent="0.25">
      <c r="D437" s="1">
        <f>+D435+1</f>
        <v>414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+[171]Main!$P$5-[171]Main!$P$6</f>
        <v>-4.3319999999999999</v>
      </c>
      <c r="J437" s="6">
        <f t="shared" si="29"/>
        <v>8.5127902100000004</v>
      </c>
      <c r="K437" s="3" t="s">
        <v>1074</v>
      </c>
      <c r="L437" s="6">
        <f>+[171]Main!$P$3</f>
        <v>22.004159000000001</v>
      </c>
      <c r="M437" s="9">
        <v>45587</v>
      </c>
    </row>
    <row r="438" spans="4:13" x14ac:dyDescent="0.25">
      <c r="D438" s="1">
        <f t="shared" si="27"/>
        <v>415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+[172]Main!$K$5-[172]Main!$K$6</f>
        <v>183.012</v>
      </c>
      <c r="J438" s="6">
        <f>+H438-I438</f>
        <v>-1.677721560000009</v>
      </c>
      <c r="K438" s="3" t="s">
        <v>1280</v>
      </c>
      <c r="L438" s="6">
        <f>+[172]Main!$K$3</f>
        <v>48.877164</v>
      </c>
      <c r="M438" s="9">
        <v>45629</v>
      </c>
    </row>
    <row r="439" spans="4:13" x14ac:dyDescent="0.25">
      <c r="D439" s="1">
        <f t="shared" si="27"/>
        <v>416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+[173]Main!$L$5-[173]Main!$L$6</f>
        <v>371.02100000000002</v>
      </c>
      <c r="J439" s="6">
        <f>+H439-I439</f>
        <v>-43.821476000000018</v>
      </c>
      <c r="K439" s="3" t="s">
        <v>1074</v>
      </c>
      <c r="L439" s="6">
        <f>+[173]Main!$L$3</f>
        <v>54.533253999999999</v>
      </c>
      <c r="M439" s="9">
        <v>45629</v>
      </c>
    </row>
    <row r="440" spans="4:13" x14ac:dyDescent="0.25">
      <c r="D440" s="1">
        <f t="shared" si="27"/>
        <v>417</v>
      </c>
      <c r="E440" s="1" t="s">
        <v>1193</v>
      </c>
      <c r="F440" s="1" t="s">
        <v>1194</v>
      </c>
      <c r="G440" s="3">
        <v>0.28999999999999998</v>
      </c>
    </row>
    <row r="441" spans="4:13" x14ac:dyDescent="0.25">
      <c r="D441" s="1">
        <f t="shared" si="27"/>
        <v>418</v>
      </c>
      <c r="E441" s="1" t="s">
        <v>1275</v>
      </c>
      <c r="F441" t="s">
        <v>1276</v>
      </c>
    </row>
    <row r="442" spans="4:13" x14ac:dyDescent="0.25">
      <c r="D442" s="1">
        <f t="shared" si="27"/>
        <v>419</v>
      </c>
      <c r="E442" s="1" t="s">
        <v>1304</v>
      </c>
      <c r="F442" s="1" t="s">
        <v>1305</v>
      </c>
    </row>
    <row r="443" spans="4:13" x14ac:dyDescent="0.25">
      <c r="D443" s="1">
        <f t="shared" si="27"/>
        <v>420</v>
      </c>
      <c r="E443" t="s">
        <v>1306</v>
      </c>
      <c r="F443" t="s">
        <v>1307</v>
      </c>
    </row>
    <row r="444" spans="4:13" x14ac:dyDescent="0.25">
      <c r="D444" s="1">
        <f t="shared" si="27"/>
        <v>421</v>
      </c>
      <c r="E444" s="1" t="s">
        <v>1357</v>
      </c>
    </row>
    <row r="445" spans="4:13" x14ac:dyDescent="0.25">
      <c r="D445" s="1">
        <f t="shared" si="27"/>
        <v>422</v>
      </c>
      <c r="E445" s="5" t="s">
        <v>1442</v>
      </c>
      <c r="F445" s="1" t="s">
        <v>1443</v>
      </c>
      <c r="G445" s="7">
        <v>30</v>
      </c>
    </row>
    <row r="446" spans="4:13" x14ac:dyDescent="0.25">
      <c r="D446" s="1">
        <f t="shared" si="27"/>
        <v>423</v>
      </c>
      <c r="E446" t="s">
        <v>1505</v>
      </c>
    </row>
    <row r="447" spans="4:13" x14ac:dyDescent="0.25">
      <c r="D447" s="1">
        <f t="shared" si="27"/>
        <v>424</v>
      </c>
      <c r="E447" s="1" t="s">
        <v>1617</v>
      </c>
      <c r="F447" t="s">
        <v>1618</v>
      </c>
    </row>
    <row r="448" spans="4:13" x14ac:dyDescent="0.25">
      <c r="D448" s="1">
        <f t="shared" si="27"/>
        <v>425</v>
      </c>
      <c r="E448" t="s">
        <v>1622</v>
      </c>
      <c r="F448" s="1" t="s">
        <v>1623</v>
      </c>
    </row>
    <row r="449" spans="4:7" x14ac:dyDescent="0.25">
      <c r="D449" s="1">
        <f t="shared" si="27"/>
        <v>426</v>
      </c>
      <c r="E449" t="s">
        <v>1624</v>
      </c>
      <c r="F449" t="s">
        <v>1625</v>
      </c>
    </row>
    <row r="450" spans="4:7" x14ac:dyDescent="0.25">
      <c r="D450" s="1">
        <f t="shared" si="27"/>
        <v>427</v>
      </c>
      <c r="E450" t="s">
        <v>1632</v>
      </c>
      <c r="F450" t="s">
        <v>1633</v>
      </c>
    </row>
    <row r="451" spans="4:7" x14ac:dyDescent="0.25">
      <c r="D451" s="1">
        <f t="shared" si="27"/>
        <v>428</v>
      </c>
      <c r="E451" s="5" t="s">
        <v>1637</v>
      </c>
      <c r="F451" s="1" t="s">
        <v>1636</v>
      </c>
      <c r="G451" s="3">
        <v>26.71</v>
      </c>
    </row>
    <row r="452" spans="4:7" x14ac:dyDescent="0.25">
      <c r="D452" s="1">
        <f t="shared" si="27"/>
        <v>429</v>
      </c>
      <c r="E452" s="1" t="s">
        <v>1642</v>
      </c>
      <c r="F452" t="s">
        <v>1643</v>
      </c>
    </row>
    <row r="453" spans="4:7" x14ac:dyDescent="0.25">
      <c r="D453" s="1">
        <f t="shared" si="27"/>
        <v>430</v>
      </c>
      <c r="E453" t="s">
        <v>1648</v>
      </c>
      <c r="F453" s="1" t="s">
        <v>1649</v>
      </c>
    </row>
    <row r="454" spans="4:7" x14ac:dyDescent="0.25">
      <c r="D454" s="1">
        <f t="shared" si="27"/>
        <v>431</v>
      </c>
      <c r="E454" s="1" t="s">
        <v>1650</v>
      </c>
      <c r="F454" t="s">
        <v>1651</v>
      </c>
      <c r="G454" s="3">
        <v>4.1100000000000003</v>
      </c>
    </row>
    <row r="455" spans="4:7" x14ac:dyDescent="0.25">
      <c r="D455" s="1">
        <f t="shared" si="27"/>
        <v>432</v>
      </c>
      <c r="E455" t="s">
        <v>1656</v>
      </c>
      <c r="F455" t="s">
        <v>1657</v>
      </c>
    </row>
    <row r="456" spans="4:7" x14ac:dyDescent="0.25">
      <c r="D456" s="1">
        <f t="shared" si="27"/>
        <v>433</v>
      </c>
      <c r="E456" s="1" t="s">
        <v>1658</v>
      </c>
      <c r="F456" s="1" t="s">
        <v>1659</v>
      </c>
    </row>
    <row r="457" spans="4:7" x14ac:dyDescent="0.25">
      <c r="D457" s="1">
        <f t="shared" si="27"/>
        <v>434</v>
      </c>
      <c r="E457" t="s">
        <v>1660</v>
      </c>
      <c r="F457" t="s">
        <v>1661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5" r:id="rId18" xr:uid="{14A63DAF-63A6-4B91-A2AF-AE28EA251457}"/>
    <hyperlink ref="E250" r:id="rId19" xr:uid="{4ACA7C7F-E42A-4687-A776-AB8065DB40FF}"/>
    <hyperlink ref="E244" r:id="rId20" xr:uid="{B3421391-7EC0-4253-8F62-5ED45A5BFA02}"/>
    <hyperlink ref="E251" r:id="rId21" xr:uid="{F6A45FC7-B73C-4143-9CAB-B3ADA19B5FD7}"/>
    <hyperlink ref="E246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8" r:id="rId41" xr:uid="{51C9506E-5D60-43F8-BADA-7F72A25DAFF6}"/>
    <hyperlink ref="E115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39" r:id="rId49" xr:uid="{76CA7CFE-7B9B-4C27-8561-3A158A30ED77}"/>
    <hyperlink ref="E46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40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6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1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59" r:id="rId82" xr:uid="{1924D31B-B6B9-4CB2-936E-0F68E40FA2F5}"/>
    <hyperlink ref="E160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2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7" r:id="rId100" xr:uid="{75D04E08-C11D-42F6-A0B8-9E185A6BA249}"/>
    <hyperlink ref="E118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2" r:id="rId120" xr:uid="{058DC54B-6F58-47B5-B00D-CB85499F0661}"/>
    <hyperlink ref="E163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19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3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8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2" r:id="rId160" xr:uid="{5BE55498-D8ED-41C4-A33E-57BE28B07449}"/>
    <hyperlink ref="E437" r:id="rId161" xr:uid="{2B1AAFD9-D8D6-4616-841E-10108CC8192B}"/>
    <hyperlink ref="E445" r:id="rId162" xr:uid="{D4B5A9D9-65BB-430A-A731-1152EA8D5DED}"/>
    <hyperlink ref="E88" r:id="rId163" xr:uid="{67670CCE-8D41-4404-8F2B-F79243E31585}"/>
    <hyperlink ref="E120" r:id="rId164" xr:uid="{C904B992-93FD-497A-93CC-2FE800E3CDD4}"/>
    <hyperlink ref="E425" r:id="rId165" xr:uid="{B24388CE-B704-4189-8171-2A7C078385AA}"/>
    <hyperlink ref="E434" r:id="rId166" xr:uid="{107ACC16-1AF2-463F-97B2-B3329D313681}"/>
    <hyperlink ref="E431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5" r:id="rId172" xr:uid="{7592EF22-0CF5-48F3-8744-24868E314045}"/>
    <hyperlink ref="E438" r:id="rId173" xr:uid="{66F30E61-4E4B-47C8-8D49-028CC77AA4C6}"/>
    <hyperlink ref="E439" r:id="rId174" xr:uid="{778D749F-0610-418A-A963-ADCD5A226677}"/>
    <hyperlink ref="E451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3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6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6" r:id="rId192" xr:uid="{51D052A4-1B75-48F3-93AF-E8B1B96076CE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6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5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27" width="7.453125" customWidth="1"/>
    <col min="28" max="28" width="10.453125" customWidth="1"/>
    <col min="29" max="31" width="9.1796875" style="28"/>
  </cols>
  <sheetData>
    <row r="1" spans="1:140" x14ac:dyDescent="0.25">
      <c r="A1" s="5" t="s">
        <v>286</v>
      </c>
    </row>
    <row r="2" spans="1:140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5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ht="13" x14ac:dyDescent="0.3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5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5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5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5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5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ht="13" x14ac:dyDescent="0.3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ht="13" x14ac:dyDescent="0.3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ht="13" x14ac:dyDescent="0.3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5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ht="13" x14ac:dyDescent="0.3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ht="13" x14ac:dyDescent="0.3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5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5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5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5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5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5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5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5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5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5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ht="13" x14ac:dyDescent="0.3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5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5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ht="13" x14ac:dyDescent="0.3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5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5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5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5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5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5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5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5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5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5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5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ht="13" x14ac:dyDescent="0.3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5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5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5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5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5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5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5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5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5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5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5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5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5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5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5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5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5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5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5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5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5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5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5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5">
      <c r="B70" t="s">
        <v>1053</v>
      </c>
      <c r="C70">
        <v>6.86</v>
      </c>
      <c r="G70" s="31"/>
      <c r="H70" s="31"/>
    </row>
    <row r="71" spans="1:125" x14ac:dyDescent="0.25">
      <c r="G71" s="31"/>
      <c r="H71" s="31"/>
    </row>
    <row r="72" spans="1:125" x14ac:dyDescent="0.25">
      <c r="G72" s="31"/>
      <c r="H72" s="31"/>
    </row>
    <row r="73" spans="1:125" x14ac:dyDescent="0.25">
      <c r="G73" s="31"/>
      <c r="H73" s="31"/>
    </row>
    <row r="77" spans="1:125" x14ac:dyDescent="0.25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ht="13" x14ac:dyDescent="0.3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5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ht="13" x14ac:dyDescent="0.3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5">
      <c r="B17" t="s">
        <v>485</v>
      </c>
    </row>
    <row r="18" spans="2:9" x14ac:dyDescent="0.2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5">
      <c r="B19" t="s">
        <v>486</v>
      </c>
    </row>
    <row r="20" spans="2:9" x14ac:dyDescent="0.25">
      <c r="B20" t="s">
        <v>1114</v>
      </c>
      <c r="E20" t="s">
        <v>602</v>
      </c>
      <c r="F20">
        <v>110</v>
      </c>
    </row>
    <row r="21" spans="2:9" x14ac:dyDescent="0.2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5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5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5">
      <c r="B33" t="s">
        <v>1115</v>
      </c>
      <c r="H33" s="38"/>
    </row>
    <row r="34" spans="2:8" x14ac:dyDescent="0.25">
      <c r="B34" t="s">
        <v>488</v>
      </c>
      <c r="E34" t="s">
        <v>393</v>
      </c>
      <c r="F34">
        <v>259</v>
      </c>
    </row>
    <row r="35" spans="2:8" x14ac:dyDescent="0.25">
      <c r="B35" t="s">
        <v>489</v>
      </c>
    </row>
    <row r="36" spans="2:8" x14ac:dyDescent="0.25">
      <c r="B36" t="s">
        <v>490</v>
      </c>
    </row>
    <row r="37" spans="2:8" x14ac:dyDescent="0.25">
      <c r="B37" t="s">
        <v>491</v>
      </c>
    </row>
    <row r="38" spans="2:8" x14ac:dyDescent="0.25">
      <c r="B38" t="s">
        <v>492</v>
      </c>
    </row>
    <row r="39" spans="2:8" x14ac:dyDescent="0.25">
      <c r="B39" t="s">
        <v>493</v>
      </c>
    </row>
    <row r="40" spans="2:8" x14ac:dyDescent="0.25">
      <c r="B40" t="s">
        <v>1010</v>
      </c>
      <c r="C40">
        <v>2021</v>
      </c>
      <c r="F40">
        <v>20</v>
      </c>
      <c r="H40" s="38">
        <v>45030</v>
      </c>
    </row>
    <row r="41" spans="2:8" x14ac:dyDescent="0.25">
      <c r="B41" t="s">
        <v>1011</v>
      </c>
      <c r="C41">
        <v>2020</v>
      </c>
      <c r="F41">
        <v>20</v>
      </c>
      <c r="H41" s="38">
        <v>44987</v>
      </c>
    </row>
    <row r="42" spans="2:8" x14ac:dyDescent="0.25">
      <c r="B42" t="s">
        <v>1009</v>
      </c>
    </row>
    <row r="43" spans="2:8" x14ac:dyDescent="0.25">
      <c r="B43" t="s">
        <v>1012</v>
      </c>
      <c r="C43" s="13">
        <v>44188</v>
      </c>
      <c r="F43">
        <v>19</v>
      </c>
      <c r="H43" s="38">
        <v>44545</v>
      </c>
    </row>
    <row r="44" spans="2:8" x14ac:dyDescent="0.25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5">
      <c r="B45" t="s">
        <v>1181</v>
      </c>
      <c r="C45" s="13"/>
      <c r="H45" s="38"/>
    </row>
    <row r="46" spans="2:8" x14ac:dyDescent="0.25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5">
      <c r="B47" t="s">
        <v>494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8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([174]Main!$J$5-[174]Main!$J$6)/HKD</f>
        <v>991.71512820512828</v>
      </c>
      <c r="G76" s="6">
        <f>+E76-F76</f>
        <v>23523.572694544873</v>
      </c>
      <c r="H76" s="3" t="s">
        <v>301</v>
      </c>
      <c r="I76" s="6">
        <f>+[174]Main!$J$3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1359</v>
      </c>
      <c r="C101" t="s">
        <v>1205</v>
      </c>
      <c r="D101">
        <v>2900</v>
      </c>
    </row>
    <row r="102" spans="2:5" x14ac:dyDescent="0.25">
      <c r="B102" t="s">
        <v>747</v>
      </c>
      <c r="C102" t="s">
        <v>272</v>
      </c>
      <c r="D102">
        <v>2500</v>
      </c>
    </row>
    <row r="103" spans="2:5" x14ac:dyDescent="0.25">
      <c r="B103" t="s">
        <v>1358</v>
      </c>
      <c r="C103" t="s">
        <v>32</v>
      </c>
    </row>
    <row r="104" spans="2:5" x14ac:dyDescent="0.25">
      <c r="B104" t="s">
        <v>1366</v>
      </c>
      <c r="C104" t="s">
        <v>34</v>
      </c>
    </row>
    <row r="105" spans="2:5" x14ac:dyDescent="0.25">
      <c r="B105" t="s">
        <v>1367</v>
      </c>
      <c r="C105" t="s">
        <v>34</v>
      </c>
      <c r="D105">
        <v>993</v>
      </c>
      <c r="E105">
        <v>2021</v>
      </c>
    </row>
    <row r="106" spans="2:5" x14ac:dyDescent="0.25">
      <c r="B106" t="s">
        <v>1368</v>
      </c>
      <c r="C106" t="s">
        <v>34</v>
      </c>
    </row>
    <row r="107" spans="2:5" x14ac:dyDescent="0.25">
      <c r="B107" t="s">
        <v>1369</v>
      </c>
      <c r="C107" t="s">
        <v>34</v>
      </c>
      <c r="D107">
        <v>1600</v>
      </c>
      <c r="E107">
        <v>2021</v>
      </c>
    </row>
    <row r="108" spans="2:5" x14ac:dyDescent="0.25">
      <c r="B108" t="s">
        <v>1411</v>
      </c>
      <c r="C108" t="s">
        <v>1410</v>
      </c>
      <c r="D108">
        <v>7000</v>
      </c>
      <c r="E108">
        <v>2001</v>
      </c>
    </row>
    <row r="109" spans="2:5" x14ac:dyDescent="0.25">
      <c r="B109" t="s">
        <v>1439</v>
      </c>
      <c r="C109" t="s">
        <v>1440</v>
      </c>
    </row>
    <row r="110" spans="2:5" x14ac:dyDescent="0.25">
      <c r="B110" t="s">
        <v>1441</v>
      </c>
      <c r="C110" t="s">
        <v>14</v>
      </c>
    </row>
    <row r="111" spans="2:5" x14ac:dyDescent="0.25">
      <c r="B111" t="s">
        <v>673</v>
      </c>
      <c r="C111" t="s">
        <v>1255</v>
      </c>
      <c r="E111" s="13">
        <v>45520</v>
      </c>
    </row>
    <row r="112" spans="2:5" x14ac:dyDescent="0.25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2024-12-16T18:08:16Z</dcterms:modified>
</cp:coreProperties>
</file>