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2BEEE2E-C958-4EC7-8875-4409A299D89B}" xr6:coauthVersionLast="47" xr6:coauthVersionMax="47" xr10:uidLastSave="{00000000-0000-0000-0000-000000000000}"/>
  <bookViews>
    <workbookView xWindow="-27945" yWindow="1260" windowWidth="27480" windowHeight="18705" xr2:uid="{73DE5435-C43E-4251-B598-C2080125F38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2" l="1"/>
  <c r="R20" i="2"/>
  <c r="P34" i="2"/>
  <c r="P28" i="2"/>
  <c r="P23" i="2"/>
  <c r="Q20" i="2"/>
  <c r="K41" i="2"/>
  <c r="O41" i="2"/>
  <c r="P40" i="2"/>
  <c r="L40" i="2"/>
  <c r="M40" i="2" s="1"/>
  <c r="L39" i="2"/>
  <c r="M39" i="2" s="1"/>
  <c r="N39" i="2" s="1"/>
  <c r="P39" i="2"/>
  <c r="U20" i="2"/>
  <c r="T14" i="2"/>
  <c r="T16" i="2" s="1"/>
  <c r="T11" i="2"/>
  <c r="T7" i="2"/>
  <c r="V20" i="2"/>
  <c r="U14" i="2"/>
  <c r="U16" i="2" s="1"/>
  <c r="U11" i="2"/>
  <c r="U7" i="2"/>
  <c r="W20" i="2"/>
  <c r="V11" i="2"/>
  <c r="V7" i="2"/>
  <c r="W41" i="2"/>
  <c r="X20" i="2"/>
  <c r="W11" i="2"/>
  <c r="W7" i="2"/>
  <c r="X41" i="2"/>
  <c r="Y20" i="2"/>
  <c r="X11" i="2"/>
  <c r="X7" i="2"/>
  <c r="Y41" i="2"/>
  <c r="Z41" i="2"/>
  <c r="Z20" i="2"/>
  <c r="Y11" i="2"/>
  <c r="Y7" i="2"/>
  <c r="AA20" i="2"/>
  <c r="Z11" i="2"/>
  <c r="Z7" i="2"/>
  <c r="AA41" i="2"/>
  <c r="AB41" i="2"/>
  <c r="AB20" i="2"/>
  <c r="AA11" i="2"/>
  <c r="AA7" i="2"/>
  <c r="AC20" i="2"/>
  <c r="AB11" i="2"/>
  <c r="AB7" i="2"/>
  <c r="AC41" i="2"/>
  <c r="AD20" i="2"/>
  <c r="AC11" i="2"/>
  <c r="AC7" i="2"/>
  <c r="AF41" i="2"/>
  <c r="AE41" i="2"/>
  <c r="AD41" i="2"/>
  <c r="AE20" i="2"/>
  <c r="AD11" i="2"/>
  <c r="AD7" i="2"/>
  <c r="AF20" i="2"/>
  <c r="AE11" i="2"/>
  <c r="AE7" i="2"/>
  <c r="AF11" i="2"/>
  <c r="AF7" i="2"/>
  <c r="AI41" i="2"/>
  <c r="AH41" i="2"/>
  <c r="AG41" i="2"/>
  <c r="AJ18" i="2"/>
  <c r="AI18" i="2"/>
  <c r="AH18" i="2"/>
  <c r="AJ15" i="2"/>
  <c r="AI15" i="2"/>
  <c r="AH15" i="2"/>
  <c r="AG15" i="2"/>
  <c r="AJ13" i="2"/>
  <c r="AI13" i="2"/>
  <c r="AH13" i="2"/>
  <c r="AG13" i="2"/>
  <c r="AJ10" i="2"/>
  <c r="AI10" i="2"/>
  <c r="AH10" i="2"/>
  <c r="AG10" i="2"/>
  <c r="AJ9" i="2"/>
  <c r="AI9" i="2"/>
  <c r="AH9" i="2"/>
  <c r="AG9" i="2"/>
  <c r="AJ8" i="2"/>
  <c r="AI8" i="2"/>
  <c r="AH8" i="2"/>
  <c r="AG8" i="2"/>
  <c r="AJ6" i="2"/>
  <c r="AI6" i="2"/>
  <c r="AH6" i="2"/>
  <c r="AG6" i="2"/>
  <c r="AG5" i="2"/>
  <c r="G20" i="2"/>
  <c r="C11" i="2"/>
  <c r="C7" i="2"/>
  <c r="H20" i="2"/>
  <c r="D11" i="2"/>
  <c r="D7" i="2"/>
  <c r="I20" i="2"/>
  <c r="E11" i="2"/>
  <c r="E7" i="2"/>
  <c r="J20" i="2"/>
  <c r="F11" i="2"/>
  <c r="F7" i="2"/>
  <c r="K20" i="2"/>
  <c r="G11" i="2"/>
  <c r="G7" i="2"/>
  <c r="L20" i="2"/>
  <c r="H11" i="2"/>
  <c r="H7" i="2"/>
  <c r="I11" i="2"/>
  <c r="I7" i="2"/>
  <c r="M20" i="2"/>
  <c r="M11" i="2"/>
  <c r="M7" i="2"/>
  <c r="AH5" i="2"/>
  <c r="AI5" i="2"/>
  <c r="N20" i="2"/>
  <c r="J11" i="2"/>
  <c r="J7" i="2"/>
  <c r="N11" i="2"/>
  <c r="N7" i="2"/>
  <c r="P20" i="2"/>
  <c r="O20" i="2"/>
  <c r="K11" i="2"/>
  <c r="K7" i="2"/>
  <c r="O11" i="2"/>
  <c r="O7" i="2"/>
  <c r="L11" i="2"/>
  <c r="L7" i="2"/>
  <c r="P11" i="2"/>
  <c r="P7" i="2"/>
  <c r="AH2" i="2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K7" i="1"/>
  <c r="K6" i="1"/>
  <c r="K5" i="1"/>
  <c r="K4" i="1"/>
  <c r="P32" i="2" l="1"/>
  <c r="M41" i="2"/>
  <c r="N40" i="2"/>
  <c r="N41" i="2" s="1"/>
  <c r="L41" i="2"/>
  <c r="P41" i="2"/>
  <c r="V14" i="2"/>
  <c r="V16" i="2" s="1"/>
  <c r="W12" i="2"/>
  <c r="W14" i="2" s="1"/>
  <c r="W16" i="2" s="1"/>
  <c r="AH20" i="2"/>
  <c r="X12" i="2"/>
  <c r="X14" i="2" s="1"/>
  <c r="X16" i="2" s="1"/>
  <c r="Y12" i="2"/>
  <c r="Y14" i="2" s="1"/>
  <c r="Y16" i="2" s="1"/>
  <c r="Z12" i="2"/>
  <c r="Z14" i="2" s="1"/>
  <c r="Z16" i="2" s="1"/>
  <c r="AA12" i="2"/>
  <c r="AA14" i="2" s="1"/>
  <c r="AA16" i="2" s="1"/>
  <c r="AI20" i="2"/>
  <c r="AB12" i="2"/>
  <c r="AB14" i="2" s="1"/>
  <c r="AB16" i="2" s="1"/>
  <c r="AC12" i="2"/>
  <c r="AC14" i="2" s="1"/>
  <c r="AC16" i="2" s="1"/>
  <c r="AG7" i="2"/>
  <c r="AJ11" i="2"/>
  <c r="AD12" i="2"/>
  <c r="AD14" i="2" s="1"/>
  <c r="AD16" i="2" s="1"/>
  <c r="AG20" i="2"/>
  <c r="AH11" i="2"/>
  <c r="AI7" i="2"/>
  <c r="AH7" i="2"/>
  <c r="AI11" i="2"/>
  <c r="AE12" i="2"/>
  <c r="AE14" i="2" s="1"/>
  <c r="AE16" i="2" s="1"/>
  <c r="AF12" i="2"/>
  <c r="AF14" i="2" s="1"/>
  <c r="AF16" i="2" s="1"/>
  <c r="AG11" i="2"/>
  <c r="AJ5" i="2"/>
  <c r="C12" i="2"/>
  <c r="C14" i="2" s="1"/>
  <c r="C16" i="2" s="1"/>
  <c r="D12" i="2"/>
  <c r="D14" i="2" s="1"/>
  <c r="D16" i="2" s="1"/>
  <c r="E12" i="2"/>
  <c r="E14" i="2" s="1"/>
  <c r="E16" i="2" s="1"/>
  <c r="F12" i="2"/>
  <c r="F14" i="2" s="1"/>
  <c r="F16" i="2" s="1"/>
  <c r="G12" i="2"/>
  <c r="G14" i="2" s="1"/>
  <c r="G16" i="2" s="1"/>
  <c r="P12" i="2"/>
  <c r="P14" i="2" s="1"/>
  <c r="P16" i="2" s="1"/>
  <c r="H12" i="2"/>
  <c r="H14" i="2" s="1"/>
  <c r="H16" i="2" s="1"/>
  <c r="I12" i="2"/>
  <c r="I14" i="2" s="1"/>
  <c r="I16" i="2" s="1"/>
  <c r="M12" i="2"/>
  <c r="M14" i="2" s="1"/>
  <c r="M16" i="2" s="1"/>
  <c r="J12" i="2"/>
  <c r="J14" i="2" s="1"/>
  <c r="J16" i="2" s="1"/>
  <c r="N12" i="2"/>
  <c r="N14" i="2" s="1"/>
  <c r="N16" i="2" s="1"/>
  <c r="K12" i="2"/>
  <c r="K14" i="2" s="1"/>
  <c r="K16" i="2" s="1"/>
  <c r="O12" i="2"/>
  <c r="O14" i="2" s="1"/>
  <c r="O16" i="2" s="1"/>
  <c r="L12" i="2"/>
  <c r="L14" i="2" s="1"/>
  <c r="L16" i="2" s="1"/>
  <c r="AI12" i="2" l="1"/>
  <c r="AI14" i="2" s="1"/>
  <c r="AI16" i="2" s="1"/>
  <c r="AG12" i="2"/>
  <c r="AG14" i="2" s="1"/>
  <c r="AG16" i="2" s="1"/>
  <c r="AH12" i="2"/>
  <c r="AH14" i="2" s="1"/>
  <c r="AH16" i="2" s="1"/>
  <c r="AJ7" i="2"/>
  <c r="AJ12" i="2" s="1"/>
  <c r="AJ14" i="2" s="1"/>
  <c r="AJ16" i="2" s="1"/>
  <c r="AJ20" i="2"/>
</calcChain>
</file>

<file path=xl/sharedStrings.xml><?xml version="1.0" encoding="utf-8"?>
<sst xmlns="http://schemas.openxmlformats.org/spreadsheetml/2006/main" count="57" uniqueCount="51">
  <si>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</si>
  <si>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</si>
  <si>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</si>
  <si>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</si>
  <si>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</si>
  <si>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</si>
  <si>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</si>
  <si>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</si>
  <si>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</si>
  <si>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</si>
  <si>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</si>
  <si>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</si>
  <si>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</si>
  <si>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</si>
  <si>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</si>
  <si>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</si>
  <si>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</si>
  <si>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</si>
  <si>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</si>
  <si>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</si>
  <si>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Operating Income</t>
  </si>
  <si>
    <t>Operating Expenses</t>
  </si>
  <si>
    <t>G&amp;A</t>
  </si>
  <si>
    <t>S&amp;M</t>
  </si>
  <si>
    <t>R&amp;D</t>
  </si>
  <si>
    <t>Gross Profit</t>
  </si>
  <si>
    <t>COGS</t>
  </si>
  <si>
    <t>Interest Income</t>
  </si>
  <si>
    <t>Pretax Income</t>
  </si>
  <si>
    <t>Taxes</t>
  </si>
  <si>
    <t>Net Income</t>
  </si>
  <si>
    <t>Revenue Growth y/y</t>
  </si>
  <si>
    <t>Subscriptions</t>
  </si>
  <si>
    <t>EPS</t>
  </si>
  <si>
    <t>Q121</t>
  </si>
  <si>
    <t>Q221</t>
  </si>
  <si>
    <t>Q321</t>
  </si>
  <si>
    <t>Q421</t>
  </si>
  <si>
    <t>CFFO</t>
  </si>
  <si>
    <t>CapEx</t>
  </si>
  <si>
    <t>FCF</t>
  </si>
  <si>
    <t>AR</t>
  </si>
  <si>
    <t>Prepaids</t>
  </si>
  <si>
    <t>OCA</t>
  </si>
  <si>
    <t>PP&amp;E</t>
  </si>
  <si>
    <t>Goodwill</t>
  </si>
  <si>
    <t>ROU</t>
  </si>
  <si>
    <t>DTA</t>
  </si>
  <si>
    <t>Other</t>
  </si>
  <si>
    <t>Assets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</si>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</sst>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9BA89E9-774E-4C1A-8296-50FB3427ED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8659</xdr:colOff>
      <xdr:row>0</xdr:row>
      <xdr:rowOff>38966</xdr:rowOff>
    </xdr:from>
    <xdr:to>
      <xdr:col>36</xdr:col>
      <xdr:colOff>8659</xdr:colOff>
      <xdr:row>41</xdr:row>
      <xdr:rowOff>129886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86BEDB5-952A-DA29-A93F-33336ABB94EF}"/>
            </a:ext>
          </a:extLst>
        </xdr:cNvPr>
        <xdr:cNvCxnSpPr/>
      </xdr:nvCxnSpPr>
      <xdr:spPr>
        <a:xfrm>
          <a:off x="14369761" y="38966"/>
          <a:ext cx="0" cy="44161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25977</xdr:colOff>
      <xdr:row>0</xdr:row>
      <xdr:rowOff>0</xdr:rowOff>
    </xdr:from>
    <xdr:to>
      <xdr:col>16</xdr:col>
      <xdr:colOff>25977</xdr:colOff>
      <xdr:row>41</xdr:row>
      <xdr:rowOff>90920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ABD026B-3E61-4EB9-8EA7-005CFFDA55FE}"/>
            </a:ext>
          </a:extLst>
        </xdr:cNvPr>
        <xdr:cNvCxnSpPr/>
      </xdr:nvCxnSpPr>
      <xdr:spPr>
        <a:xfrm>
          <a:off x="10113818" y="0"/>
          <a:ext cx="0" cy="44161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F35D-C759-48E7-97C1-902D05ECE912}">
  <dimension ref="J2:L7"/>
  <sheetViews>
    <sheetView tabSelected="1" zoomScale="205" zoomScaleNormal="205" workbookViewId="0"/>
  </sheetViews>
  <sheetFormatPr defaultRowHeight="12.75" x14ac:dyDescent="0.2"/>
  <sheetData>
    <row r="2" spans="10:12" x14ac:dyDescent="0.2">
      <c r="J2" t="s">
        <v>0</v>
      </c>
      <c r="K2" s="1">
        <v>1.7</v>
      </c>
    </row>
    <row r="3" spans="10:12" x14ac:dyDescent="0.2">
      <c r="J3" t="s">
        <v>1</v>
      </c>
      <c r="K3" s="2">
        <v>103.66987899999999</v>
      </c>
      <c r="L3" s="3" t="s">
        <v>6</v>
      </c>
    </row>
    <row r="4" spans="10:12" x14ac:dyDescent="0.2">
      <c r="J4" t="s">
        <v>2</v>
      </c>
      <c r="K4" s="2">
        <f>+K3*K2</f>
        <v>176.2387943</v>
      </c>
    </row>
    <row r="5" spans="10:12" x14ac:dyDescent="0.2">
      <c r="J5" t="s">
        <v>3</v>
      </c>
      <c r="K5" s="2">
        <f>133.068+212.396+259.925</f>
        <v>605.38900000000001</v>
      </c>
      <c r="L5" s="3" t="s">
        <v>6</v>
      </c>
    </row>
    <row r="6" spans="10:12" x14ac:dyDescent="0.2">
      <c r="J6" t="s">
        <v>4</v>
      </c>
      <c r="K6" s="2">
        <f>357.838+243.079</f>
        <v>600.91700000000003</v>
      </c>
      <c r="L6" s="3" t="s">
        <v>6</v>
      </c>
    </row>
    <row r="7" spans="10:12" x14ac:dyDescent="0.2">
      <c r="J7" t="s">
        <v>5</v>
      </c>
      <c r="K7" s="2">
        <f>+K4-K5+K6</f>
        <v>171.76679430000002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FFC2-AFE9-4B81-83F2-83199EB3420A}">
  <dimension ref="A1:AT41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  <col min="2" max="2" width="18.140625" bestFit="1" customWidth="1"/>
    <col min="3" max="28" width="9.140625" style="3"/>
  </cols>
  <sheetData>
    <row r="1" spans="1:46" x14ac:dyDescent="0.2">
      <c r="A1" s="9" t="s">
        <v>7</v>
      </c>
    </row>
    <row r="2" spans="1:46" x14ac:dyDescent="0.2">
      <c r="C2" s="3" t="s">
        <v>34</v>
      </c>
      <c r="D2" s="3" t="s">
        <v>35</v>
      </c>
      <c r="E2" s="3" t="s">
        <v>36</v>
      </c>
      <c r="F2" s="3" t="s">
        <v>37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6</v>
      </c>
      <c r="Q2" s="3" t="s">
        <v>18</v>
      </c>
      <c r="R2" s="3" t="s">
        <v>19</v>
      </c>
      <c r="T2" s="3">
        <v>2008</v>
      </c>
      <c r="U2" s="3">
        <v>2009</v>
      </c>
      <c r="V2" s="3">
        <v>2010</v>
      </c>
      <c r="W2" s="3">
        <v>2011</v>
      </c>
      <c r="X2" s="3">
        <v>2012</v>
      </c>
      <c r="Y2" s="3">
        <v>2013</v>
      </c>
      <c r="Z2" s="3">
        <v>2014</v>
      </c>
      <c r="AA2">
        <v>2015</v>
      </c>
      <c r="AB2">
        <v>2016</v>
      </c>
      <c r="AC2">
        <v>2017</v>
      </c>
      <c r="AD2">
        <v>2018</v>
      </c>
      <c r="AE2">
        <v>2019</v>
      </c>
      <c r="AF2">
        <v>2020</v>
      </c>
      <c r="AG2">
        <v>2021</v>
      </c>
      <c r="AH2">
        <f>+AG2+1</f>
        <v>2022</v>
      </c>
      <c r="AI2">
        <f t="shared" ref="AI2:AT2" si="0">+AH2+1</f>
        <v>2023</v>
      </c>
      <c r="AJ2">
        <f t="shared" si="0"/>
        <v>2024</v>
      </c>
      <c r="AK2">
        <f t="shared" si="0"/>
        <v>2025</v>
      </c>
      <c r="AL2">
        <f t="shared" si="0"/>
        <v>2026</v>
      </c>
      <c r="AM2">
        <f t="shared" si="0"/>
        <v>2027</v>
      </c>
      <c r="AN2">
        <f t="shared" si="0"/>
        <v>2028</v>
      </c>
      <c r="AO2">
        <f t="shared" si="0"/>
        <v>2029</v>
      </c>
      <c r="AP2">
        <f t="shared" si="0"/>
        <v>2030</v>
      </c>
      <c r="AQ2">
        <f t="shared" si="0"/>
        <v>2031</v>
      </c>
      <c r="AR2">
        <f t="shared" si="0"/>
        <v>2032</v>
      </c>
      <c r="AS2">
        <f t="shared" si="0"/>
        <v>2033</v>
      </c>
      <c r="AT2">
        <f t="shared" si="0"/>
        <v>2034</v>
      </c>
    </row>
    <row r="3" spans="1:46" s="2" customFormat="1" x14ac:dyDescent="0.2">
      <c r="B3" s="2" t="s">
        <v>32</v>
      </c>
      <c r="C3" s="4"/>
      <c r="D3" s="4"/>
      <c r="E3" s="4"/>
      <c r="F3" s="4"/>
      <c r="G3" s="4">
        <v>5400</v>
      </c>
      <c r="H3" s="4">
        <v>5300</v>
      </c>
      <c r="I3" s="4">
        <v>4800</v>
      </c>
      <c r="J3" s="4">
        <v>5000</v>
      </c>
      <c r="K3" s="4">
        <v>5100</v>
      </c>
      <c r="L3" s="4">
        <v>4800</v>
      </c>
      <c r="M3" s="4">
        <v>4400</v>
      </c>
      <c r="N3" s="4">
        <v>4600</v>
      </c>
      <c r="O3" s="4">
        <v>4700</v>
      </c>
      <c r="P3" s="4">
        <v>4400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spans="1:46" x14ac:dyDescent="0.2">
      <c r="AA4"/>
      <c r="AB4"/>
    </row>
    <row r="5" spans="1:46" s="5" customFormat="1" x14ac:dyDescent="0.2">
      <c r="B5" s="5" t="s">
        <v>8</v>
      </c>
      <c r="C5" s="6">
        <v>198.37799999999999</v>
      </c>
      <c r="D5" s="6">
        <v>198.47800000000001</v>
      </c>
      <c r="E5" s="6">
        <v>171.94200000000001</v>
      </c>
      <c r="F5" s="6">
        <v>207.46700000000001</v>
      </c>
      <c r="G5" s="6">
        <v>202.244</v>
      </c>
      <c r="H5" s="6">
        <v>194.721</v>
      </c>
      <c r="I5" s="6">
        <v>164.739</v>
      </c>
      <c r="J5" s="6">
        <v>205.19300000000001</v>
      </c>
      <c r="K5" s="6">
        <v>187.601</v>
      </c>
      <c r="L5" s="6">
        <v>182.85300000000001</v>
      </c>
      <c r="M5" s="6">
        <v>157.85400000000001</v>
      </c>
      <c r="N5" s="6">
        <v>187.98699999999999</v>
      </c>
      <c r="O5" s="6">
        <v>174.35</v>
      </c>
      <c r="P5" s="6">
        <v>163.14699999999999</v>
      </c>
      <c r="Q5" s="6">
        <v>135</v>
      </c>
      <c r="R5" s="6">
        <f>+N5*0.9</f>
        <v>169.1883</v>
      </c>
      <c r="S5" s="6"/>
      <c r="T5" s="5">
        <v>7.6059999999999999</v>
      </c>
      <c r="U5" s="5">
        <v>47.834000000000003</v>
      </c>
      <c r="V5" s="5">
        <v>148.922</v>
      </c>
      <c r="W5" s="5">
        <v>172.018</v>
      </c>
      <c r="X5" s="5">
        <v>213.334</v>
      </c>
      <c r="Y5" s="5">
        <v>255.57499999999999</v>
      </c>
      <c r="Z5" s="5">
        <v>304.834</v>
      </c>
      <c r="AA5" s="5">
        <v>301.37299999999999</v>
      </c>
      <c r="AB5" s="5">
        <v>254.09</v>
      </c>
      <c r="AC5" s="5">
        <v>255.066</v>
      </c>
      <c r="AD5" s="5">
        <v>321.084</v>
      </c>
      <c r="AE5" s="5">
        <v>410.92599999999999</v>
      </c>
      <c r="AF5" s="5">
        <v>644.33799999999997</v>
      </c>
      <c r="AG5" s="5">
        <f>SUM(C5:F5)</f>
        <v>776.26499999999999</v>
      </c>
      <c r="AH5" s="5">
        <f>SUM(G5:J5)</f>
        <v>766.89700000000005</v>
      </c>
      <c r="AI5" s="5">
        <f>SUM(K5:N5)</f>
        <v>716.29499999999996</v>
      </c>
      <c r="AJ5" s="5">
        <f>SUM(O5:R5)</f>
        <v>641.68529999999998</v>
      </c>
    </row>
    <row r="6" spans="1:46" s="2" customFormat="1" x14ac:dyDescent="0.2">
      <c r="B6" s="2" t="s">
        <v>26</v>
      </c>
      <c r="C6" s="4">
        <v>71.384</v>
      </c>
      <c r="D6" s="4">
        <v>60.707999999999998</v>
      </c>
      <c r="E6" s="4">
        <v>67.102000000000004</v>
      </c>
      <c r="F6" s="4">
        <v>55.71</v>
      </c>
      <c r="G6" s="4">
        <v>55.085000000000001</v>
      </c>
      <c r="H6" s="4">
        <v>45.683999999999997</v>
      </c>
      <c r="I6" s="4">
        <v>45.203000000000003</v>
      </c>
      <c r="J6" s="4">
        <v>51.423999999999999</v>
      </c>
      <c r="K6" s="4">
        <v>49.15</v>
      </c>
      <c r="L6" s="4">
        <v>47.411999999999999</v>
      </c>
      <c r="M6" s="4">
        <v>83.575000000000003</v>
      </c>
      <c r="N6" s="4">
        <v>45.804000000000002</v>
      </c>
      <c r="O6" s="4">
        <v>46.497</v>
      </c>
      <c r="P6" s="4">
        <v>45.411000000000001</v>
      </c>
      <c r="Q6" s="4"/>
      <c r="R6" s="4"/>
      <c r="S6" s="4"/>
      <c r="T6" s="2">
        <v>5.4329999999999998</v>
      </c>
      <c r="U6" s="2">
        <v>39.021999999999998</v>
      </c>
      <c r="V6" s="2">
        <v>114.215</v>
      </c>
      <c r="W6" s="2">
        <v>127.012</v>
      </c>
      <c r="X6" s="2">
        <v>145.66900000000001</v>
      </c>
      <c r="Y6" s="2">
        <v>175.06</v>
      </c>
      <c r="Z6" s="2">
        <v>210.98500000000001</v>
      </c>
      <c r="AA6" s="2">
        <v>189.84899999999999</v>
      </c>
      <c r="AB6" s="2">
        <v>119.601</v>
      </c>
      <c r="AC6" s="2">
        <v>80.174999999999997</v>
      </c>
      <c r="AD6" s="2">
        <v>79.995999999999995</v>
      </c>
      <c r="AE6" s="2">
        <v>92.182000000000002</v>
      </c>
      <c r="AF6" s="2">
        <v>205.417</v>
      </c>
      <c r="AG6" s="2">
        <f>SUM(C6:F6)</f>
        <v>254.904</v>
      </c>
      <c r="AH6" s="2">
        <f>SUM(G6:J6)</f>
        <v>197.39600000000002</v>
      </c>
      <c r="AI6" s="2">
        <f>SUM(K6:N6)</f>
        <v>225.941</v>
      </c>
      <c r="AJ6" s="2">
        <f>SUM(O6:R6)</f>
        <v>91.908000000000001</v>
      </c>
    </row>
    <row r="7" spans="1:46" s="2" customFormat="1" x14ac:dyDescent="0.2">
      <c r="B7" s="2" t="s">
        <v>25</v>
      </c>
      <c r="C7" s="4">
        <f t="shared" ref="C7:P7" si="1">+C5-C6</f>
        <v>126.99399999999999</v>
      </c>
      <c r="D7" s="4">
        <f t="shared" si="1"/>
        <v>137.77000000000001</v>
      </c>
      <c r="E7" s="4">
        <f t="shared" si="1"/>
        <v>104.84</v>
      </c>
      <c r="F7" s="4">
        <f t="shared" si="1"/>
        <v>151.75700000000001</v>
      </c>
      <c r="G7" s="4">
        <f t="shared" si="1"/>
        <v>147.15899999999999</v>
      </c>
      <c r="H7" s="4">
        <f t="shared" si="1"/>
        <v>149.03700000000001</v>
      </c>
      <c r="I7" s="4">
        <f t="shared" si="1"/>
        <v>119.536</v>
      </c>
      <c r="J7" s="4">
        <f t="shared" si="1"/>
        <v>153.76900000000001</v>
      </c>
      <c r="K7" s="4">
        <f t="shared" si="1"/>
        <v>138.45099999999999</v>
      </c>
      <c r="L7" s="4">
        <f t="shared" si="1"/>
        <v>135.441</v>
      </c>
      <c r="M7" s="4">
        <f t="shared" si="1"/>
        <v>74.279000000000011</v>
      </c>
      <c r="N7" s="4">
        <f t="shared" si="1"/>
        <v>142.18299999999999</v>
      </c>
      <c r="O7" s="4">
        <f t="shared" si="1"/>
        <v>127.85299999999999</v>
      </c>
      <c r="P7" s="4">
        <f t="shared" si="1"/>
        <v>117.73599999999999</v>
      </c>
      <c r="Q7" s="4"/>
      <c r="R7" s="4"/>
      <c r="S7" s="4"/>
      <c r="T7" s="2">
        <f t="shared" ref="T7:AJ7" si="2">+T5-T6</f>
        <v>2.173</v>
      </c>
      <c r="U7" s="2">
        <f t="shared" si="2"/>
        <v>8.8120000000000047</v>
      </c>
      <c r="V7" s="2">
        <f t="shared" si="2"/>
        <v>34.706999999999994</v>
      </c>
      <c r="W7" s="2">
        <f t="shared" si="2"/>
        <v>45.006</v>
      </c>
      <c r="X7" s="2">
        <f t="shared" si="2"/>
        <v>67.664999999999992</v>
      </c>
      <c r="Y7" s="2">
        <f t="shared" si="2"/>
        <v>80.514999999999986</v>
      </c>
      <c r="Z7" s="2">
        <f t="shared" si="2"/>
        <v>93.84899999999999</v>
      </c>
      <c r="AA7" s="2">
        <f t="shared" si="2"/>
        <v>111.524</v>
      </c>
      <c r="AB7" s="2">
        <f t="shared" si="2"/>
        <v>134.489</v>
      </c>
      <c r="AC7" s="2">
        <f t="shared" si="2"/>
        <v>174.89100000000002</v>
      </c>
      <c r="AD7" s="2">
        <f t="shared" si="2"/>
        <v>241.08800000000002</v>
      </c>
      <c r="AE7" s="2">
        <f t="shared" si="2"/>
        <v>318.74399999999997</v>
      </c>
      <c r="AF7" s="2">
        <f t="shared" si="2"/>
        <v>438.92099999999994</v>
      </c>
      <c r="AG7" s="2">
        <f t="shared" si="2"/>
        <v>521.36099999999999</v>
      </c>
      <c r="AH7" s="2">
        <f t="shared" si="2"/>
        <v>569.50099999999998</v>
      </c>
      <c r="AI7" s="2">
        <f t="shared" si="2"/>
        <v>490.35399999999993</v>
      </c>
      <c r="AJ7" s="2">
        <f t="shared" si="2"/>
        <v>549.77729999999997</v>
      </c>
    </row>
    <row r="8" spans="1:46" s="2" customFormat="1" x14ac:dyDescent="0.2">
      <c r="B8" s="2" t="s">
        <v>24</v>
      </c>
      <c r="C8" s="4">
        <v>46.131</v>
      </c>
      <c r="D8" s="4">
        <v>41.594999999999999</v>
      </c>
      <c r="E8" s="4">
        <v>43.268999999999998</v>
      </c>
      <c r="F8" s="4">
        <v>47.826000000000001</v>
      </c>
      <c r="G8" s="4">
        <v>52.414999999999999</v>
      </c>
      <c r="H8" s="4">
        <v>52.48</v>
      </c>
      <c r="I8" s="4">
        <v>45.426000000000002</v>
      </c>
      <c r="J8" s="4">
        <v>46.316000000000003</v>
      </c>
      <c r="K8" s="4">
        <v>46.906999999999996</v>
      </c>
      <c r="L8" s="4">
        <v>52.872</v>
      </c>
      <c r="M8" s="4">
        <v>46.201999999999998</v>
      </c>
      <c r="N8" s="4">
        <v>45.723999999999997</v>
      </c>
      <c r="O8" s="4">
        <v>44.435000000000002</v>
      </c>
      <c r="P8" s="4">
        <v>43.651000000000003</v>
      </c>
      <c r="Q8" s="4"/>
      <c r="R8" s="4"/>
      <c r="S8" s="4"/>
      <c r="T8" s="2">
        <v>1.3939999999999999</v>
      </c>
      <c r="U8" s="2">
        <v>7.85</v>
      </c>
      <c r="V8" s="2">
        <v>18.885000000000002</v>
      </c>
      <c r="W8" s="2">
        <v>29.591000000000001</v>
      </c>
      <c r="X8" s="2">
        <v>39.314999999999998</v>
      </c>
      <c r="Y8" s="2">
        <v>41.944000000000003</v>
      </c>
      <c r="Z8" s="2">
        <v>49.386000000000003</v>
      </c>
      <c r="AA8" s="2">
        <v>59.390999999999998</v>
      </c>
      <c r="AB8" s="2">
        <v>66.331000000000003</v>
      </c>
      <c r="AC8" s="2">
        <v>81.926000000000002</v>
      </c>
      <c r="AD8" s="2">
        <v>114.291</v>
      </c>
      <c r="AE8" s="2">
        <v>139.77199999999999</v>
      </c>
      <c r="AF8" s="2">
        <v>170.905</v>
      </c>
      <c r="AG8" s="2">
        <f>SUM(C8:F8)</f>
        <v>178.821</v>
      </c>
      <c r="AH8" s="2">
        <f>SUM(G8:J8)</f>
        <v>196.637</v>
      </c>
      <c r="AI8" s="2">
        <f>SUM(K8:N8)</f>
        <v>191.70499999999998</v>
      </c>
      <c r="AJ8" s="2">
        <f>SUM(O8:R8)</f>
        <v>88.086000000000013</v>
      </c>
    </row>
    <row r="9" spans="1:46" s="2" customFormat="1" x14ac:dyDescent="0.2">
      <c r="B9" s="2" t="s">
        <v>23</v>
      </c>
      <c r="C9" s="4">
        <v>26.213999999999999</v>
      </c>
      <c r="D9" s="4">
        <v>21.686</v>
      </c>
      <c r="E9" s="4">
        <v>27.239000000000001</v>
      </c>
      <c r="F9" s="4">
        <v>30.274999999999999</v>
      </c>
      <c r="G9" s="4">
        <v>42.497999999999998</v>
      </c>
      <c r="H9" s="4">
        <v>35.279000000000003</v>
      </c>
      <c r="I9" s="4">
        <v>31.803000000000001</v>
      </c>
      <c r="J9" s="4">
        <v>38.08</v>
      </c>
      <c r="K9" s="4">
        <v>37.017000000000003</v>
      </c>
      <c r="L9" s="4">
        <v>30.956</v>
      </c>
      <c r="M9" s="4">
        <v>28.872</v>
      </c>
      <c r="N9" s="4">
        <v>29.745999999999999</v>
      </c>
      <c r="O9" s="4">
        <v>30.375</v>
      </c>
      <c r="P9" s="4">
        <v>23.545000000000002</v>
      </c>
      <c r="Q9" s="4"/>
      <c r="R9" s="4"/>
      <c r="S9" s="4"/>
      <c r="T9" s="2">
        <v>1.6279999999999999</v>
      </c>
      <c r="U9" s="2">
        <v>8.5120000000000005</v>
      </c>
      <c r="V9" s="2">
        <v>24.422000000000001</v>
      </c>
      <c r="W9" s="2">
        <v>28.4</v>
      </c>
      <c r="X9" s="2">
        <v>51.082000000000001</v>
      </c>
      <c r="Y9" s="2">
        <v>50.302</v>
      </c>
      <c r="Z9" s="2">
        <v>72.314999999999998</v>
      </c>
      <c r="AA9" s="2">
        <v>64.081999999999994</v>
      </c>
      <c r="AB9" s="2">
        <v>53.948999999999998</v>
      </c>
      <c r="AC9" s="2">
        <v>51.24</v>
      </c>
      <c r="AD9" s="2">
        <v>54.713999999999999</v>
      </c>
      <c r="AE9" s="2">
        <v>63.569000000000003</v>
      </c>
      <c r="AF9" s="2">
        <v>81.914000000000001</v>
      </c>
      <c r="AG9" s="2">
        <f>SUM(C9:F9)</f>
        <v>105.41399999999999</v>
      </c>
      <c r="AH9" s="2">
        <f>SUM(G9:J9)</f>
        <v>147.66</v>
      </c>
      <c r="AI9" s="2">
        <f>SUM(K9:N9)</f>
        <v>126.59099999999999</v>
      </c>
      <c r="AJ9" s="2">
        <f>SUM(O9:R9)</f>
        <v>53.92</v>
      </c>
    </row>
    <row r="10" spans="1:46" s="2" customFormat="1" x14ac:dyDescent="0.2">
      <c r="B10" s="2" t="s">
        <v>22</v>
      </c>
      <c r="C10" s="4">
        <v>37.869999999999997</v>
      </c>
      <c r="D10" s="4">
        <v>39.719000000000001</v>
      </c>
      <c r="E10" s="4">
        <v>33.970999999999997</v>
      </c>
      <c r="F10" s="4">
        <v>47.459000000000003</v>
      </c>
      <c r="G10" s="4">
        <v>46.87</v>
      </c>
      <c r="H10" s="4">
        <v>53.935000000000002</v>
      </c>
      <c r="I10" s="4">
        <v>53.741999999999997</v>
      </c>
      <c r="J10" s="4">
        <v>61.7</v>
      </c>
      <c r="K10" s="4">
        <v>58.972999999999999</v>
      </c>
      <c r="L10" s="4">
        <v>70.308999999999997</v>
      </c>
      <c r="M10" s="4">
        <v>57.075000000000003</v>
      </c>
      <c r="N10" s="4">
        <v>53.426000000000002</v>
      </c>
      <c r="O10" s="4">
        <v>55.533999999999999</v>
      </c>
      <c r="P10" s="4">
        <v>54.015999999999998</v>
      </c>
      <c r="Q10" s="4"/>
      <c r="R10" s="4"/>
      <c r="S10" s="4"/>
      <c r="T10" s="2">
        <v>1.9770000000000001</v>
      </c>
      <c r="U10" s="2">
        <v>7.5910000000000002</v>
      </c>
      <c r="V10" s="2">
        <v>15.362</v>
      </c>
      <c r="W10" s="2">
        <v>20.327999999999999</v>
      </c>
      <c r="X10" s="2">
        <v>25.117000000000001</v>
      </c>
      <c r="Y10" s="2">
        <v>40.485999999999997</v>
      </c>
      <c r="Z10" s="2">
        <v>41.837000000000003</v>
      </c>
      <c r="AA10" s="2">
        <v>45.209000000000003</v>
      </c>
      <c r="AB10" s="2">
        <v>55.372</v>
      </c>
      <c r="AC10" s="2">
        <v>64.411000000000001</v>
      </c>
      <c r="AD10" s="2">
        <v>77.713999999999999</v>
      </c>
      <c r="AE10" s="2">
        <v>97.585999999999999</v>
      </c>
      <c r="AF10" s="2">
        <v>129.34899999999999</v>
      </c>
      <c r="AG10" s="2">
        <f>SUM(C10:F10)</f>
        <v>159.01900000000001</v>
      </c>
      <c r="AH10" s="2">
        <f>SUM(G10:J10)</f>
        <v>216.24700000000001</v>
      </c>
      <c r="AI10" s="2">
        <f>SUM(K10:N10)</f>
        <v>239.78299999999996</v>
      </c>
      <c r="AJ10" s="2">
        <f>SUM(O10:R10)</f>
        <v>109.55</v>
      </c>
    </row>
    <row r="11" spans="1:46" s="2" customFormat="1" x14ac:dyDescent="0.2">
      <c r="B11" s="2" t="s">
        <v>21</v>
      </c>
      <c r="C11" s="4">
        <f t="shared" ref="C11:P11" si="3">SUM(C8:C10)</f>
        <v>110.215</v>
      </c>
      <c r="D11" s="4">
        <f t="shared" si="3"/>
        <v>103</v>
      </c>
      <c r="E11" s="4">
        <f t="shared" si="3"/>
        <v>104.47899999999998</v>
      </c>
      <c r="F11" s="4">
        <f t="shared" si="3"/>
        <v>125.56</v>
      </c>
      <c r="G11" s="4">
        <f t="shared" si="3"/>
        <v>141.78299999999999</v>
      </c>
      <c r="H11" s="4">
        <f t="shared" si="3"/>
        <v>141.69400000000002</v>
      </c>
      <c r="I11" s="4">
        <f t="shared" si="3"/>
        <v>130.971</v>
      </c>
      <c r="J11" s="4">
        <f t="shared" si="3"/>
        <v>146.096</v>
      </c>
      <c r="K11" s="4">
        <f t="shared" si="3"/>
        <v>142.89699999999999</v>
      </c>
      <c r="L11" s="4">
        <f t="shared" si="3"/>
        <v>154.137</v>
      </c>
      <c r="M11" s="4">
        <f t="shared" si="3"/>
        <v>132.149</v>
      </c>
      <c r="N11" s="4">
        <f t="shared" si="3"/>
        <v>128.89600000000002</v>
      </c>
      <c r="O11" s="4">
        <f t="shared" si="3"/>
        <v>130.34399999999999</v>
      </c>
      <c r="P11" s="4">
        <f t="shared" si="3"/>
        <v>121.21199999999999</v>
      </c>
      <c r="Q11" s="4"/>
      <c r="R11" s="4"/>
      <c r="S11" s="4"/>
      <c r="T11" s="2">
        <f t="shared" ref="T11:AG11" si="4">+T10+T9+T8</f>
        <v>4.9989999999999997</v>
      </c>
      <c r="U11" s="2">
        <f t="shared" si="4"/>
        <v>23.953000000000003</v>
      </c>
      <c r="V11" s="2">
        <f t="shared" si="4"/>
        <v>58.668999999999997</v>
      </c>
      <c r="W11" s="2">
        <f t="shared" si="4"/>
        <v>78.318999999999988</v>
      </c>
      <c r="X11" s="2">
        <f t="shared" si="4"/>
        <v>115.514</v>
      </c>
      <c r="Y11" s="2">
        <f t="shared" si="4"/>
        <v>132.732</v>
      </c>
      <c r="Z11" s="2">
        <f t="shared" si="4"/>
        <v>163.53800000000001</v>
      </c>
      <c r="AA11" s="2">
        <f t="shared" si="4"/>
        <v>168.68199999999999</v>
      </c>
      <c r="AB11" s="2">
        <f t="shared" si="4"/>
        <v>175.65199999999999</v>
      </c>
      <c r="AC11" s="2">
        <f t="shared" si="4"/>
        <v>197.577</v>
      </c>
      <c r="AD11" s="2">
        <f t="shared" si="4"/>
        <v>246.71899999999999</v>
      </c>
      <c r="AE11" s="2">
        <f t="shared" si="4"/>
        <v>300.92700000000002</v>
      </c>
      <c r="AF11" s="2">
        <f t="shared" si="4"/>
        <v>382.16800000000001</v>
      </c>
      <c r="AG11" s="2">
        <f t="shared" si="4"/>
        <v>443.25400000000002</v>
      </c>
      <c r="AH11" s="2">
        <f t="shared" ref="AH11:AJ11" si="5">+AH10+AH9+AH8</f>
        <v>560.5440000000001</v>
      </c>
      <c r="AI11" s="2">
        <f t="shared" si="5"/>
        <v>558.07899999999995</v>
      </c>
      <c r="AJ11" s="2">
        <f t="shared" si="5"/>
        <v>251.55600000000001</v>
      </c>
    </row>
    <row r="12" spans="1:46" s="2" customFormat="1" x14ac:dyDescent="0.2">
      <c r="B12" s="2" t="s">
        <v>20</v>
      </c>
      <c r="C12" s="4">
        <f t="shared" ref="C12:P12" si="6">C7-C11</f>
        <v>16.778999999999982</v>
      </c>
      <c r="D12" s="4">
        <f t="shared" si="6"/>
        <v>34.77000000000001</v>
      </c>
      <c r="E12" s="4">
        <f t="shared" si="6"/>
        <v>0.36100000000001842</v>
      </c>
      <c r="F12" s="4">
        <f t="shared" si="6"/>
        <v>26.197000000000003</v>
      </c>
      <c r="G12" s="4">
        <f t="shared" si="6"/>
        <v>5.3760000000000048</v>
      </c>
      <c r="H12" s="4">
        <f t="shared" si="6"/>
        <v>7.3429999999999893</v>
      </c>
      <c r="I12" s="4">
        <f t="shared" si="6"/>
        <v>-11.435000000000002</v>
      </c>
      <c r="J12" s="4">
        <f t="shared" si="6"/>
        <v>7.6730000000000018</v>
      </c>
      <c r="K12" s="4">
        <f t="shared" si="6"/>
        <v>-4.445999999999998</v>
      </c>
      <c r="L12" s="4">
        <f t="shared" si="6"/>
        <v>-18.695999999999998</v>
      </c>
      <c r="M12" s="4">
        <f t="shared" si="6"/>
        <v>-57.86999999999999</v>
      </c>
      <c r="N12" s="4">
        <f t="shared" si="6"/>
        <v>13.286999999999978</v>
      </c>
      <c r="O12" s="4">
        <f t="shared" si="6"/>
        <v>-2.4909999999999997</v>
      </c>
      <c r="P12" s="4">
        <f t="shared" si="6"/>
        <v>-3.4759999999999991</v>
      </c>
      <c r="Q12" s="4"/>
      <c r="R12" s="4"/>
      <c r="S12" s="4"/>
      <c r="T12" s="2">
        <v>-0.14499999999999999</v>
      </c>
      <c r="U12" s="2">
        <v>-4.0609999999999999</v>
      </c>
      <c r="V12" s="2">
        <v>-4.0609999999999999</v>
      </c>
      <c r="W12" s="2">
        <f t="shared" ref="W12:AG12" si="7">+W7-W11</f>
        <v>-33.312999999999988</v>
      </c>
      <c r="X12" s="2">
        <f t="shared" si="7"/>
        <v>-47.849000000000004</v>
      </c>
      <c r="Y12" s="2">
        <f t="shared" si="7"/>
        <v>-52.217000000000013</v>
      </c>
      <c r="Z12" s="2">
        <f t="shared" si="7"/>
        <v>-69.689000000000021</v>
      </c>
      <c r="AA12" s="2">
        <f t="shared" si="7"/>
        <v>-57.157999999999987</v>
      </c>
      <c r="AB12" s="2">
        <f t="shared" si="7"/>
        <v>-41.162999999999982</v>
      </c>
      <c r="AC12" s="2">
        <f t="shared" si="7"/>
        <v>-22.685999999999979</v>
      </c>
      <c r="AD12" s="2">
        <f t="shared" si="7"/>
        <v>-5.6309999999999718</v>
      </c>
      <c r="AE12" s="2">
        <f t="shared" si="7"/>
        <v>17.81699999999995</v>
      </c>
      <c r="AF12" s="2">
        <f t="shared" si="7"/>
        <v>56.752999999999929</v>
      </c>
      <c r="AG12" s="2">
        <f t="shared" si="7"/>
        <v>78.106999999999971</v>
      </c>
      <c r="AH12" s="2">
        <f t="shared" ref="AH12:AJ12" si="8">+AH7-AH11</f>
        <v>8.9569999999998799</v>
      </c>
      <c r="AI12" s="2">
        <f t="shared" si="8"/>
        <v>-67.725000000000023</v>
      </c>
      <c r="AJ12" s="2">
        <f t="shared" si="8"/>
        <v>298.22129999999993</v>
      </c>
    </row>
    <row r="13" spans="1:46" s="2" customFormat="1" x14ac:dyDescent="0.2">
      <c r="B13" s="2" t="s">
        <v>27</v>
      </c>
      <c r="C13" s="4">
        <v>-1.929</v>
      </c>
      <c r="D13" s="4">
        <v>0.219</v>
      </c>
      <c r="E13" s="4">
        <v>7.0369999999999999</v>
      </c>
      <c r="F13" s="4">
        <v>-0.48699999999999999</v>
      </c>
      <c r="G13" s="4">
        <v>4.5830000000000002</v>
      </c>
      <c r="H13" s="4">
        <v>0.193</v>
      </c>
      <c r="I13" s="4">
        <v>-1.5249999999999999</v>
      </c>
      <c r="J13" s="4">
        <v>-5.52</v>
      </c>
      <c r="K13" s="4">
        <v>10.808</v>
      </c>
      <c r="L13" s="4">
        <v>-1.1140000000000001</v>
      </c>
      <c r="M13" s="4">
        <v>-0.73299999999999998</v>
      </c>
      <c r="N13" s="4">
        <v>4.4809999999999999</v>
      </c>
      <c r="O13" s="4">
        <v>10.130000000000001</v>
      </c>
      <c r="P13" s="4">
        <v>6.468</v>
      </c>
      <c r="Q13" s="4"/>
      <c r="R13" s="4"/>
      <c r="S13" s="4"/>
      <c r="T13" s="2">
        <v>-5.9729999999999999</v>
      </c>
      <c r="U13" s="2">
        <v>-5.9729999999999999</v>
      </c>
      <c r="V13" s="2">
        <v>-1.7030000000000001</v>
      </c>
      <c r="W13" s="2">
        <v>-1.7030000000000001</v>
      </c>
      <c r="X13" s="2">
        <v>-3.7589999999999999</v>
      </c>
      <c r="Y13" s="2">
        <v>-4.1769999999999996</v>
      </c>
      <c r="Z13" s="2">
        <v>0.56200000000000006</v>
      </c>
      <c r="AA13" s="2">
        <v>-3.1E-2</v>
      </c>
      <c r="AB13" s="2">
        <v>-0.46800000000000003</v>
      </c>
      <c r="AC13" s="2">
        <v>0.48599999999999999</v>
      </c>
      <c r="AD13" s="2">
        <v>-7.2380000000000004</v>
      </c>
      <c r="AE13" s="2">
        <v>-24.788</v>
      </c>
      <c r="AF13" s="2">
        <v>0</v>
      </c>
      <c r="AG13" s="2">
        <f>SUM(C13:F13)</f>
        <v>4.84</v>
      </c>
      <c r="AH13" s="2">
        <f>SUM(G13:J13)</f>
        <v>-2.2689999999999997</v>
      </c>
      <c r="AI13" s="2">
        <f>SUM(K13:N13)</f>
        <v>13.441999999999998</v>
      </c>
      <c r="AJ13" s="2">
        <f>SUM(O13:R13)</f>
        <v>16.597999999999999</v>
      </c>
    </row>
    <row r="14" spans="1:46" s="2" customFormat="1" x14ac:dyDescent="0.2">
      <c r="B14" s="2" t="s">
        <v>28</v>
      </c>
      <c r="C14" s="4">
        <f t="shared" ref="C14:P14" si="9">C13+C12</f>
        <v>14.849999999999982</v>
      </c>
      <c r="D14" s="4">
        <f t="shared" si="9"/>
        <v>34.989000000000011</v>
      </c>
      <c r="E14" s="4">
        <f t="shared" si="9"/>
        <v>7.3980000000000183</v>
      </c>
      <c r="F14" s="4">
        <f t="shared" si="9"/>
        <v>25.710000000000004</v>
      </c>
      <c r="G14" s="4">
        <f t="shared" si="9"/>
        <v>9.959000000000005</v>
      </c>
      <c r="H14" s="4">
        <f t="shared" si="9"/>
        <v>7.5359999999999889</v>
      </c>
      <c r="I14" s="4">
        <f t="shared" si="9"/>
        <v>-12.960000000000003</v>
      </c>
      <c r="J14" s="4">
        <f t="shared" si="9"/>
        <v>2.1530000000000022</v>
      </c>
      <c r="K14" s="4">
        <f t="shared" si="9"/>
        <v>6.3620000000000019</v>
      </c>
      <c r="L14" s="4">
        <f t="shared" si="9"/>
        <v>-19.809999999999999</v>
      </c>
      <c r="M14" s="4">
        <f t="shared" si="9"/>
        <v>-58.602999999999987</v>
      </c>
      <c r="N14" s="4">
        <f t="shared" si="9"/>
        <v>17.767999999999979</v>
      </c>
      <c r="O14" s="4">
        <f t="shared" si="9"/>
        <v>7.6390000000000011</v>
      </c>
      <c r="P14" s="4">
        <f t="shared" si="9"/>
        <v>2.9920000000000009</v>
      </c>
      <c r="Q14" s="4"/>
      <c r="R14" s="4"/>
      <c r="S14" s="4"/>
      <c r="T14" s="2">
        <f t="shared" ref="T14:AG14" si="10">+T12+T13</f>
        <v>-6.1179999999999994</v>
      </c>
      <c r="U14" s="2">
        <f t="shared" si="10"/>
        <v>-10.033999999999999</v>
      </c>
      <c r="V14" s="2">
        <f t="shared" si="10"/>
        <v>-5.7640000000000002</v>
      </c>
      <c r="W14" s="2">
        <f t="shared" si="10"/>
        <v>-35.015999999999991</v>
      </c>
      <c r="X14" s="2">
        <f t="shared" si="10"/>
        <v>-51.608000000000004</v>
      </c>
      <c r="Y14" s="2">
        <f t="shared" si="10"/>
        <v>-56.394000000000013</v>
      </c>
      <c r="Z14" s="2">
        <f t="shared" si="10"/>
        <v>-69.127000000000024</v>
      </c>
      <c r="AA14" s="2">
        <f t="shared" si="10"/>
        <v>-57.188999999999986</v>
      </c>
      <c r="AB14" s="2">
        <f t="shared" si="10"/>
        <v>-41.630999999999986</v>
      </c>
      <c r="AC14" s="2">
        <f t="shared" si="10"/>
        <v>-22.199999999999978</v>
      </c>
      <c r="AD14" s="2">
        <f t="shared" si="10"/>
        <v>-12.868999999999971</v>
      </c>
      <c r="AE14" s="2">
        <f t="shared" si="10"/>
        <v>-6.9710000000000498</v>
      </c>
      <c r="AF14" s="2">
        <f t="shared" si="10"/>
        <v>56.752999999999929</v>
      </c>
      <c r="AG14" s="2">
        <f t="shared" si="10"/>
        <v>82.946999999999974</v>
      </c>
      <c r="AH14" s="2">
        <f t="shared" ref="AH14:AJ14" si="11">+AH12+AH13</f>
        <v>6.6879999999998798</v>
      </c>
      <c r="AI14" s="2">
        <f t="shared" si="11"/>
        <v>-54.283000000000023</v>
      </c>
      <c r="AJ14" s="2">
        <f t="shared" si="11"/>
        <v>314.81929999999994</v>
      </c>
    </row>
    <row r="15" spans="1:46" s="2" customFormat="1" x14ac:dyDescent="0.2">
      <c r="B15" s="2" t="s">
        <v>29</v>
      </c>
      <c r="C15" s="4">
        <v>2.8210000000000002</v>
      </c>
      <c r="D15" s="4">
        <v>2.2250000000000001</v>
      </c>
      <c r="E15" s="4">
        <v>0.747</v>
      </c>
      <c r="F15" s="4">
        <v>1.4039999999999999</v>
      </c>
      <c r="G15" s="4">
        <v>4.2169999999999996</v>
      </c>
      <c r="H15" s="4">
        <v>0.06</v>
      </c>
      <c r="I15" s="4">
        <v>-0.29499999999999998</v>
      </c>
      <c r="J15" s="4">
        <v>-0.29499999999999998</v>
      </c>
      <c r="K15" s="4">
        <v>4.1760000000000002</v>
      </c>
      <c r="L15" s="4">
        <v>0</v>
      </c>
      <c r="M15" s="4">
        <v>0</v>
      </c>
      <c r="N15" s="4">
        <v>8.1029999999999998</v>
      </c>
      <c r="O15" s="4">
        <v>9.0589999999999993</v>
      </c>
      <c r="P15" s="4">
        <v>0</v>
      </c>
      <c r="Q15" s="4"/>
      <c r="R15" s="4"/>
      <c r="S15" s="4"/>
      <c r="T15" s="2">
        <v>2.8000000000000001E-2</v>
      </c>
      <c r="U15" s="2">
        <v>4.7E-2</v>
      </c>
      <c r="V15" s="2">
        <v>1.6719999999999999</v>
      </c>
      <c r="W15" s="2">
        <v>-0.2</v>
      </c>
      <c r="X15" s="2">
        <v>2.9000000000000001E-2</v>
      </c>
      <c r="Y15" s="2">
        <v>0.64200000000000002</v>
      </c>
      <c r="Z15" s="2">
        <v>0.186</v>
      </c>
      <c r="AA15" s="2">
        <v>1.4790000000000001</v>
      </c>
      <c r="AB15" s="2">
        <v>1.7070000000000001</v>
      </c>
      <c r="AC15" s="2">
        <v>1.802</v>
      </c>
      <c r="AD15" s="2">
        <v>1.43</v>
      </c>
      <c r="AE15" s="2">
        <v>2.6339999999999999</v>
      </c>
      <c r="AF15" s="2">
        <v>0</v>
      </c>
      <c r="AG15" s="2">
        <f>SUM(C15:F15)</f>
        <v>7.1970000000000001</v>
      </c>
      <c r="AH15" s="2">
        <f>SUM(G15:J15)</f>
        <v>3.6869999999999994</v>
      </c>
      <c r="AI15" s="2">
        <f>SUM(K15:N15)</f>
        <v>12.279</v>
      </c>
      <c r="AJ15" s="2">
        <f>SUM(O15:R15)</f>
        <v>9.0589999999999993</v>
      </c>
    </row>
    <row r="16" spans="1:46" s="2" customFormat="1" x14ac:dyDescent="0.2">
      <c r="B16" s="2" t="s">
        <v>30</v>
      </c>
      <c r="C16" s="4">
        <f t="shared" ref="C16:P16" si="12">C14-C15</f>
        <v>12.028999999999982</v>
      </c>
      <c r="D16" s="4">
        <f t="shared" si="12"/>
        <v>32.76400000000001</v>
      </c>
      <c r="E16" s="4">
        <f t="shared" si="12"/>
        <v>6.6510000000000185</v>
      </c>
      <c r="F16" s="4">
        <f t="shared" si="12"/>
        <v>24.306000000000004</v>
      </c>
      <c r="G16" s="4">
        <f t="shared" si="12"/>
        <v>5.7420000000000053</v>
      </c>
      <c r="H16" s="4">
        <f t="shared" si="12"/>
        <v>7.4759999999999893</v>
      </c>
      <c r="I16" s="4">
        <f t="shared" si="12"/>
        <v>-12.665000000000003</v>
      </c>
      <c r="J16" s="4">
        <f t="shared" si="12"/>
        <v>2.4480000000000022</v>
      </c>
      <c r="K16" s="4">
        <f t="shared" si="12"/>
        <v>2.1860000000000017</v>
      </c>
      <c r="L16" s="4">
        <f t="shared" si="12"/>
        <v>-19.809999999999999</v>
      </c>
      <c r="M16" s="4">
        <f t="shared" si="12"/>
        <v>-58.602999999999987</v>
      </c>
      <c r="N16" s="4">
        <f t="shared" si="12"/>
        <v>9.6649999999999796</v>
      </c>
      <c r="O16" s="4">
        <f t="shared" si="12"/>
        <v>-1.4199999999999982</v>
      </c>
      <c r="P16" s="4">
        <f t="shared" si="12"/>
        <v>2.9920000000000009</v>
      </c>
      <c r="Q16" s="4"/>
      <c r="R16" s="4"/>
      <c r="S16" s="4"/>
      <c r="T16" s="2">
        <f t="shared" ref="T16:AG16" si="13">+T14-T15</f>
        <v>-6.145999999999999</v>
      </c>
      <c r="U16" s="2">
        <f t="shared" si="13"/>
        <v>-10.081</v>
      </c>
      <c r="V16" s="2">
        <f t="shared" si="13"/>
        <v>-7.4359999999999999</v>
      </c>
      <c r="W16" s="2">
        <f t="shared" si="13"/>
        <v>-34.815999999999988</v>
      </c>
      <c r="X16" s="2">
        <f t="shared" si="13"/>
        <v>-51.637000000000008</v>
      </c>
      <c r="Y16" s="2">
        <f t="shared" si="13"/>
        <v>-57.036000000000016</v>
      </c>
      <c r="Z16" s="2">
        <f t="shared" si="13"/>
        <v>-69.313000000000031</v>
      </c>
      <c r="AA16" s="2">
        <f t="shared" si="13"/>
        <v>-58.667999999999985</v>
      </c>
      <c r="AB16" s="2">
        <f t="shared" si="13"/>
        <v>-43.337999999999987</v>
      </c>
      <c r="AC16" s="2">
        <f t="shared" si="13"/>
        <v>-24.001999999999978</v>
      </c>
      <c r="AD16" s="2">
        <f t="shared" si="13"/>
        <v>-14.298999999999971</v>
      </c>
      <c r="AE16" s="2">
        <f t="shared" si="13"/>
        <v>-9.6050000000000502</v>
      </c>
      <c r="AF16" s="2">
        <f t="shared" si="13"/>
        <v>56.752999999999929</v>
      </c>
      <c r="AG16" s="2">
        <f t="shared" si="13"/>
        <v>75.749999999999972</v>
      </c>
      <c r="AH16" s="2">
        <f t="shared" ref="AH16:AJ16" si="14">+AH14-AH15</f>
        <v>3.0009999999998804</v>
      </c>
      <c r="AI16" s="2">
        <f t="shared" si="14"/>
        <v>-66.562000000000026</v>
      </c>
      <c r="AJ16" s="2">
        <f t="shared" si="14"/>
        <v>305.76029999999992</v>
      </c>
    </row>
    <row r="17" spans="2:36" s="2" customFormat="1" x14ac:dyDescent="0.2">
      <c r="B17" s="2" t="s">
        <v>33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2:36" s="2" customFormat="1" x14ac:dyDescent="0.2">
      <c r="B18" s="2" t="s">
        <v>1</v>
      </c>
      <c r="C18" s="4">
        <v>134.352</v>
      </c>
      <c r="D18" s="4">
        <v>168.28200000000001</v>
      </c>
      <c r="E18" s="4">
        <v>146.69900000000001</v>
      </c>
      <c r="F18" s="4">
        <v>166.83600000000001</v>
      </c>
      <c r="G18" s="4">
        <v>133.27000000000001</v>
      </c>
      <c r="H18" s="4">
        <v>149.57400000000001</v>
      </c>
      <c r="I18" s="4">
        <v>148.04499999999999</v>
      </c>
      <c r="J18" s="4">
        <v>127.518</v>
      </c>
      <c r="K18" s="4">
        <v>124.304</v>
      </c>
      <c r="L18" s="4">
        <v>132.94399999999999</v>
      </c>
      <c r="M18" s="4">
        <v>115.407</v>
      </c>
      <c r="N18" s="4">
        <v>118.902</v>
      </c>
      <c r="O18" s="4">
        <v>102.343</v>
      </c>
      <c r="P18" s="4">
        <v>102.604</v>
      </c>
      <c r="Q18" s="4"/>
      <c r="R18" s="4"/>
      <c r="S18" s="4"/>
      <c r="T18" s="2">
        <v>7.6520000000000001</v>
      </c>
      <c r="U18" s="2">
        <v>9.7889999999999997</v>
      </c>
      <c r="V18" s="2">
        <v>10.430999999999999</v>
      </c>
      <c r="W18" s="2">
        <v>8.4529999999999994</v>
      </c>
      <c r="X18" s="2">
        <v>11.183</v>
      </c>
      <c r="Y18" s="2">
        <v>20.902000000000001</v>
      </c>
      <c r="Z18" s="2">
        <v>83.204999999999998</v>
      </c>
      <c r="AA18" s="2">
        <v>86.817999999999998</v>
      </c>
      <c r="AB18" s="2">
        <v>90.534000000000006</v>
      </c>
      <c r="AC18" s="2">
        <v>100.02200000000001</v>
      </c>
      <c r="AD18" s="2">
        <v>113.251</v>
      </c>
      <c r="AE18" s="2">
        <v>119.20399999999999</v>
      </c>
      <c r="AF18" s="2">
        <v>125.367</v>
      </c>
      <c r="AG18" s="2">
        <v>141.262</v>
      </c>
      <c r="AH18" s="2">
        <f>AVERAGE(G18:J18)</f>
        <v>139.60175000000001</v>
      </c>
      <c r="AI18" s="2">
        <f>AVERAGE(K18:N18)</f>
        <v>122.88924999999999</v>
      </c>
      <c r="AJ18" s="2">
        <f>AVERAGE(O18:R18)</f>
        <v>102.4735</v>
      </c>
    </row>
    <row r="20" spans="2:36" x14ac:dyDescent="0.2">
      <c r="B20" s="2" t="s">
        <v>31</v>
      </c>
      <c r="G20" s="7">
        <f t="shared" ref="G20:R20" si="15">+G5/C5-1</f>
        <v>1.9488048069846498E-2</v>
      </c>
      <c r="H20" s="7">
        <f t="shared" si="15"/>
        <v>-1.8929050071040621E-2</v>
      </c>
      <c r="I20" s="7">
        <f t="shared" si="15"/>
        <v>-4.1892033360086511E-2</v>
      </c>
      <c r="J20" s="7">
        <f t="shared" si="15"/>
        <v>-1.0960779304660551E-2</v>
      </c>
      <c r="K20" s="7">
        <f t="shared" si="15"/>
        <v>-7.2402642352801583E-2</v>
      </c>
      <c r="L20" s="7">
        <f t="shared" si="15"/>
        <v>-6.0948742046312399E-2</v>
      </c>
      <c r="M20" s="7">
        <f t="shared" si="15"/>
        <v>-4.1793382259209921E-2</v>
      </c>
      <c r="N20" s="7">
        <f t="shared" si="15"/>
        <v>-8.3852763008484765E-2</v>
      </c>
      <c r="O20" s="7">
        <f t="shared" si="15"/>
        <v>-7.0633951844606413E-2</v>
      </c>
      <c r="P20" s="7">
        <f t="shared" si="15"/>
        <v>-0.10776962915566068</v>
      </c>
      <c r="Q20" s="7">
        <f t="shared" si="15"/>
        <v>-0.14477935307309298</v>
      </c>
      <c r="R20" s="7">
        <f t="shared" si="15"/>
        <v>-9.9999999999999978E-2</v>
      </c>
      <c r="U20" s="8">
        <f t="shared" ref="U20:AJ20" si="16">+U5/T5-1</f>
        <v>5.2889823823297402</v>
      </c>
      <c r="V20" s="8">
        <f t="shared" si="16"/>
        <v>2.1133085253167199</v>
      </c>
      <c r="W20" s="8">
        <f t="shared" si="16"/>
        <v>0.15508789836290138</v>
      </c>
      <c r="X20" s="8">
        <f t="shared" si="16"/>
        <v>0.24018416677324472</v>
      </c>
      <c r="Y20" s="8">
        <f t="shared" si="16"/>
        <v>0.19800406873728504</v>
      </c>
      <c r="Z20" s="8">
        <f t="shared" si="16"/>
        <v>0.19273794385209819</v>
      </c>
      <c r="AA20" s="8">
        <f t="shared" si="16"/>
        <v>-1.1353720385521293E-2</v>
      </c>
      <c r="AB20" s="8">
        <f t="shared" si="16"/>
        <v>-0.15689195780643916</v>
      </c>
      <c r="AC20" s="8">
        <f t="shared" si="16"/>
        <v>3.8411586445747936E-3</v>
      </c>
      <c r="AD20" s="8">
        <f t="shared" si="16"/>
        <v>0.25882712709651612</v>
      </c>
      <c r="AE20" s="8">
        <f t="shared" si="16"/>
        <v>0.27980839904822408</v>
      </c>
      <c r="AF20" s="8">
        <f t="shared" si="16"/>
        <v>0.56801467904196867</v>
      </c>
      <c r="AG20" s="8">
        <f t="shared" si="16"/>
        <v>0.2047481290875286</v>
      </c>
      <c r="AH20" s="8">
        <f t="shared" si="16"/>
        <v>-1.2068043773711179E-2</v>
      </c>
      <c r="AI20" s="8">
        <f t="shared" si="16"/>
        <v>-6.5982785171933234E-2</v>
      </c>
      <c r="AJ20" s="8">
        <f t="shared" si="16"/>
        <v>-0.10416057629887121</v>
      </c>
    </row>
    <row r="21" spans="2:36" x14ac:dyDescent="0.2">
      <c r="B21" s="2" t="s">
        <v>50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3" spans="2:36" x14ac:dyDescent="0.2">
      <c r="B23" s="2" t="s">
        <v>3</v>
      </c>
      <c r="P23" s="4">
        <f>133.068+212.396+259.925</f>
        <v>605.38900000000001</v>
      </c>
    </row>
    <row r="24" spans="2:36" x14ac:dyDescent="0.2">
      <c r="B24" t="s">
        <v>41</v>
      </c>
      <c r="P24" s="4">
        <v>20.963999999999999</v>
      </c>
    </row>
    <row r="25" spans="2:36" x14ac:dyDescent="0.2">
      <c r="B25" s="2" t="s">
        <v>42</v>
      </c>
      <c r="P25" s="4">
        <v>30.841000000000001</v>
      </c>
    </row>
    <row r="26" spans="2:36" x14ac:dyDescent="0.2">
      <c r="B26" t="s">
        <v>43</v>
      </c>
      <c r="P26" s="4">
        <v>36.279000000000003</v>
      </c>
    </row>
    <row r="27" spans="2:36" x14ac:dyDescent="0.2">
      <c r="B27" s="2" t="s">
        <v>44</v>
      </c>
      <c r="P27" s="4">
        <v>179.27799999999999</v>
      </c>
    </row>
    <row r="28" spans="2:36" x14ac:dyDescent="0.2">
      <c r="B28" t="s">
        <v>45</v>
      </c>
      <c r="P28" s="4">
        <f>189.769+12.848</f>
        <v>202.61700000000002</v>
      </c>
    </row>
    <row r="29" spans="2:36" x14ac:dyDescent="0.2">
      <c r="B29" s="2" t="s">
        <v>46</v>
      </c>
      <c r="P29" s="4">
        <v>21.507999999999999</v>
      </c>
    </row>
    <row r="30" spans="2:36" x14ac:dyDescent="0.2">
      <c r="B30" t="s">
        <v>47</v>
      </c>
      <c r="P30" s="4">
        <v>2.2869999999999999</v>
      </c>
    </row>
    <row r="31" spans="2:36" x14ac:dyDescent="0.2">
      <c r="B31" s="2" t="s">
        <v>48</v>
      </c>
      <c r="P31" s="4">
        <v>15.167</v>
      </c>
    </row>
    <row r="32" spans="2:36" x14ac:dyDescent="0.2">
      <c r="B32" t="s">
        <v>49</v>
      </c>
      <c r="P32" s="4">
        <f>SUM(P23:P31)</f>
        <v>1114.3300000000002</v>
      </c>
    </row>
    <row r="33" spans="2:35" x14ac:dyDescent="0.2">
      <c r="P33" s="4"/>
    </row>
    <row r="34" spans="2:35" x14ac:dyDescent="0.2">
      <c r="B34" t="s">
        <v>4</v>
      </c>
      <c r="P34" s="4">
        <f>357.838+243.079</f>
        <v>600.91700000000003</v>
      </c>
    </row>
    <row r="35" spans="2:35" x14ac:dyDescent="0.2">
      <c r="P35" s="4"/>
    </row>
    <row r="36" spans="2:35" x14ac:dyDescent="0.2">
      <c r="P36" s="4"/>
    </row>
    <row r="37" spans="2:35" x14ac:dyDescent="0.2">
      <c r="P37" s="4"/>
    </row>
    <row r="39" spans="2:35" x14ac:dyDescent="0.2">
      <c r="B39" t="s">
        <v>38</v>
      </c>
      <c r="K39" s="4">
        <v>73.16</v>
      </c>
      <c r="L39" s="4">
        <f>135.907-K39</f>
        <v>62.747000000000014</v>
      </c>
      <c r="M39" s="4">
        <f>168.714-L39-K39</f>
        <v>32.806999999999988</v>
      </c>
      <c r="N39" s="4">
        <f>+AI39-M39-L39-K39</f>
        <v>77.484000000000009</v>
      </c>
      <c r="O39" s="4">
        <v>53.317999999999998</v>
      </c>
      <c r="P39" s="4">
        <f>67.545-O39</f>
        <v>14.227000000000004</v>
      </c>
      <c r="W39" s="2">
        <v>32.753999999999998</v>
      </c>
      <c r="X39" s="2">
        <v>54.680999999999997</v>
      </c>
      <c r="Y39" s="2">
        <v>63.706000000000003</v>
      </c>
      <c r="Z39" s="2">
        <v>68.474999999999994</v>
      </c>
      <c r="AA39" s="2">
        <v>-8.2000000000000003E-2</v>
      </c>
      <c r="AB39" s="2">
        <v>24.937999999999999</v>
      </c>
      <c r="AC39" s="2">
        <v>51.55</v>
      </c>
      <c r="AD39" s="2">
        <v>75.113</v>
      </c>
      <c r="AE39" s="2">
        <v>113.40300000000001</v>
      </c>
      <c r="AF39" s="2">
        <v>236.44200000000001</v>
      </c>
      <c r="AG39" s="2">
        <v>273.22399999999999</v>
      </c>
      <c r="AH39" s="2">
        <v>255.73599999999999</v>
      </c>
      <c r="AI39" s="2">
        <v>246.19800000000001</v>
      </c>
    </row>
    <row r="40" spans="2:35" x14ac:dyDescent="0.2">
      <c r="B40" t="s">
        <v>39</v>
      </c>
      <c r="K40" s="4">
        <v>17.166</v>
      </c>
      <c r="L40" s="4">
        <f>33.864-K40</f>
        <v>16.697999999999997</v>
      </c>
      <c r="M40" s="4">
        <f>57.298-L40-K40</f>
        <v>23.434000000000008</v>
      </c>
      <c r="N40" s="4">
        <f>+AI40-M40-L40-K40</f>
        <v>25.754000000000001</v>
      </c>
      <c r="O40" s="4">
        <v>28.016999999999999</v>
      </c>
      <c r="P40" s="4">
        <f>45.817-O40</f>
        <v>17.8</v>
      </c>
      <c r="W40" s="2">
        <v>-2.7069999999999999</v>
      </c>
      <c r="X40" s="2">
        <v>15.148</v>
      </c>
      <c r="Y40" s="2">
        <v>7.3689999999999998</v>
      </c>
      <c r="Z40" s="2">
        <v>5.0830000000000002</v>
      </c>
      <c r="AA40" s="2">
        <v>8.2530000000000001</v>
      </c>
      <c r="AB40" s="2">
        <v>24.689</v>
      </c>
      <c r="AC40" s="2">
        <v>31.222999999999999</v>
      </c>
      <c r="AD40" s="2">
        <v>31.222999999999999</v>
      </c>
      <c r="AE40" s="2">
        <v>42.326000000000001</v>
      </c>
      <c r="AF40" s="2">
        <v>81.316999999999993</v>
      </c>
      <c r="AG40" s="2">
        <v>94.18</v>
      </c>
      <c r="AH40" s="2">
        <v>103.092</v>
      </c>
      <c r="AI40" s="2">
        <v>83.052000000000007</v>
      </c>
    </row>
    <row r="41" spans="2:35" x14ac:dyDescent="0.2">
      <c r="B41" t="s">
        <v>40</v>
      </c>
      <c r="K41" s="4">
        <f t="shared" ref="K41:P41" si="17">+K39-K40</f>
        <v>55.994</v>
      </c>
      <c r="L41" s="4">
        <f t="shared" si="17"/>
        <v>46.049000000000021</v>
      </c>
      <c r="M41" s="4">
        <f t="shared" si="17"/>
        <v>9.3729999999999798</v>
      </c>
      <c r="N41" s="4">
        <f t="shared" si="17"/>
        <v>51.730000000000004</v>
      </c>
      <c r="O41" s="4">
        <f t="shared" si="17"/>
        <v>25.300999999999998</v>
      </c>
      <c r="P41" s="4">
        <f t="shared" si="17"/>
        <v>-3.5729999999999968</v>
      </c>
      <c r="W41" s="2">
        <f t="shared" ref="W41:AF41" si="18">+W39-W40</f>
        <v>35.460999999999999</v>
      </c>
      <c r="X41" s="2">
        <f t="shared" si="18"/>
        <v>39.533000000000001</v>
      </c>
      <c r="Y41" s="2">
        <f t="shared" si="18"/>
        <v>56.337000000000003</v>
      </c>
      <c r="Z41" s="2">
        <f t="shared" si="18"/>
        <v>63.391999999999996</v>
      </c>
      <c r="AA41" s="2">
        <f t="shared" si="18"/>
        <v>-8.3350000000000009</v>
      </c>
      <c r="AB41" s="2">
        <f t="shared" si="18"/>
        <v>0.24899999999999878</v>
      </c>
      <c r="AC41" s="2">
        <f t="shared" si="18"/>
        <v>20.326999999999998</v>
      </c>
      <c r="AD41" s="2">
        <f t="shared" si="18"/>
        <v>43.89</v>
      </c>
      <c r="AE41" s="2">
        <f t="shared" si="18"/>
        <v>71.076999999999998</v>
      </c>
      <c r="AF41" s="2">
        <f t="shared" si="18"/>
        <v>155.125</v>
      </c>
      <c r="AG41" s="2">
        <f>+AG39-AG40</f>
        <v>179.04399999999998</v>
      </c>
      <c r="AH41" s="2">
        <f>+AH39-AH40</f>
        <v>152.64400000000001</v>
      </c>
      <c r="AI41" s="2">
        <f>+AI39-AI40</f>
        <v>163.14600000000002</v>
      </c>
    </row>
  </sheetData>
  <hyperlinks>
    <hyperlink ref="A1" location="Main!A1" display="Main" xr:uid="{0198F5E0-AA8D-4BAD-BEC7-554886402B0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2024-09-21T16:40:30Z</dcterms:created>
  <dcterms:modified xsi:type="dcterms:W3CDTF">2024-10-09T20:19:02Z</dcterms:modified>
</cp:coreProperties>
</file>