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F6FD5730-D36D-450E-ACB2-58395CA2659A}" xr6:coauthVersionLast="47" xr6:coauthVersionMax="47" xr10:uidLastSave="{00000000-0000-0000-0000-000000000000}"/>
  <bookViews>
    <workbookView xWindow="-39660" yWindow="660" windowWidth="22830" windowHeight="18795" tabRatio="684" firstSheet="4"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I126" i="7" l="1"/>
  <c r="DH126" i="7"/>
  <c r="DG126" i="7"/>
  <c r="DH127" i="7"/>
  <c r="DG127" i="7"/>
  <c r="DI125" i="7"/>
  <c r="DH125" i="7"/>
  <c r="DG125" i="7"/>
  <c r="DI123" i="7"/>
  <c r="DH123" i="7"/>
  <c r="DG123" i="7"/>
  <c r="DI116" i="7"/>
  <c r="DI138" i="7"/>
  <c r="DH138" i="7"/>
  <c r="DG138" i="7"/>
  <c r="DI103" i="7"/>
  <c r="DI114" i="7"/>
  <c r="DJ8" i="7"/>
  <c r="EJ79" i="7"/>
  <c r="EP7" i="7"/>
  <c r="EQ7" i="7"/>
  <c r="ER7" i="7"/>
  <c r="ES7" i="7"/>
  <c r="ET7" i="7"/>
  <c r="ET5" i="7"/>
  <c r="ES5" i="7"/>
  <c r="ER5" i="7"/>
  <c r="EQ5" i="7"/>
  <c r="BV4" i="7"/>
  <c r="BU4" i="7"/>
  <c r="BT4" i="7"/>
  <c r="BS4" i="7"/>
  <c r="BW105" i="7" l="1"/>
  <c r="BW114" i="7"/>
  <c r="BX105" i="7"/>
  <c r="BS28" i="7"/>
  <c r="BW28" i="7"/>
  <c r="BX114" i="7"/>
  <c r="BY105" i="7" l="1"/>
  <c r="BY114" i="7"/>
  <c r="BY116" i="7" s="1"/>
  <c r="BY119" i="7" s="1"/>
  <c r="BY121" i="7" s="1"/>
  <c r="BY123" i="7" s="1"/>
  <c r="BY125" i="7" s="1"/>
  <c r="BY126" i="7" s="1"/>
  <c r="CI138" i="7" l="1"/>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EZ5" i="7"/>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O105" i="7"/>
  <c r="CO114" i="7" s="1"/>
  <c r="CO131" i="7" s="1"/>
  <c r="CT143" i="7"/>
  <c r="CT142" i="7"/>
  <c r="CT141" i="7"/>
  <c r="CT140" i="7"/>
  <c r="CP124" i="7"/>
  <c r="CL105" i="7"/>
  <c r="CL114" i="7" s="1"/>
  <c r="CM105" i="7"/>
  <c r="CM114" i="7" s="1"/>
  <c r="CM138"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F127" i="7" s="1"/>
  <c r="DC105" i="7"/>
  <c r="CX114" i="7"/>
  <c r="CU120" i="7"/>
  <c r="CY120" i="7"/>
  <c r="CL130" i="7" l="1"/>
  <c r="CL138" i="7"/>
  <c r="CK116" i="7"/>
  <c r="CK119" i="7" s="1"/>
  <c r="CK138" i="7"/>
  <c r="BZ119" i="7"/>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N116" i="7" l="1"/>
  <c r="CC125" i="7"/>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141" i="7"/>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8" i="7" l="1"/>
  <c r="CN138" i="7"/>
  <c r="CJ131" i="7"/>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tc={1DF4C0C5-DE32-44FE-9A5D-47D60D334134}</author>
    <author>tc={969812BA-06E1-416F-B0AC-89AE4AAFFFF7}</author>
    <author>tc={2A72A121-4E72-4720-BD91-49E44ABB0622}</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tc={8D72EABE-94D0-4B4D-AEB7-82FA7570459B}</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6"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3"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4"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Z114" authorId="52"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t>
      </text>
    </comment>
    <comment ref="FF114" authorId="5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5" authorId="54"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7" authorId="55"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6"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7"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6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61"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8" authorId="62"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4B cost reduction savings</t>
      </text>
    </comment>
    <comment ref="CW119" authorId="63"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64"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65"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66"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7"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8"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9"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70"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71"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72"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73"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74"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75"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76"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7"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8"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9"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80"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81"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82"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83"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84"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85"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86"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7"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8"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9"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90"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Z126" authorId="91"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92"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93"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94"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95"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96"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39" authorId="97"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EW139" authorId="9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10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<sst xmlns="http://schemas.openxmlformats.org/spreadsheetml/2006/main" count="3702" uniqueCount="1683">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</sst>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113</xdr:col>
      <xdr:colOff>48281</xdr:colOff>
      <xdr:row>0</xdr:row>
      <xdr:rowOff>0</xdr:rowOff>
    </xdr:from>
    <xdr:to>
      <xdr:col>113</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618195" y="0"/>
          <a:ext cx="0" cy="34042022"/>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DE114" dT="2024-11-18T13:57:28.97" personId="{8BD8153B-0117-43D0-8A87-E841916A0FE6}" id="{777C775E-EED9-4803-BF32-EBE165FF3CE7}">
    <text>13491 - Q324 results</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EZ114" dT="2024-11-22T13:26:20.10" personId="{8BD8153B-0117-43D0-8A87-E841916A0FE6}" id="{1DF4C0C5-DE32-44FE-9A5D-47D60D334134}">
    <text>Q3 2024: 61-64B guidance</text>
  </threadedComment>
  <threadedComment ref="FF114" dT="2023-01-31T15:08:31.46" personId="{8BD8153B-0117-43D0-8A87-E841916A0FE6}" id="{969812BA-06E1-416F-B0AC-89AE4AAFFFF7}">
    <text>84B guidance</text>
  </threadedComment>
  <threadedComment ref="FC115" dT="2024-11-22T13:29:14.08" personId="{8BD8153B-0117-43D0-8A87-E841916A0FE6}" id="{2A72A121-4E72-4720-BD91-49E44ABB0622}">
    <text>Q324: 1.5B reduction by 2027</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EZ118" dT="2024-11-22T13:28:59.09" personId="{8BD8153B-0117-43D0-8A87-E841916A0FE6}" id="{22C14416-C1C4-4F22-8E97-A7F4179DA791}">
    <text>4B cost reduction savings</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Z126" dT="2024-11-22T13:26:39.49" personId="{8BD8153B-0117-43D0-8A87-E841916A0FE6}" id="{8D72EABE-94D0-4B4D-AEB7-82FA7570459B}">
    <text>Q3 2024 guidance: 2.75-2.95</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DI139" dT="2024-11-22T13:28:04.90" personId="{8BD8153B-0117-43D0-8A87-E841916A0FE6}" id="{B30FCB0D-D6BD-47D4-99C8-6CF789D7E8FB}">
    <text>14% excluding COVID-19</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1633</v>
      </c>
    </row>
    <row r="3" spans="2:5">
      <c r="B3" s="102" t="s">
        <v>1630</v>
      </c>
    </row>
    <row r="4" spans="2:5">
      <c r="B4" s="102" t="s">
        <v>1631</v>
      </c>
    </row>
    <row r="5" spans="2:5">
      <c r="B5" s="102" t="s">
        <v>1632</v>
      </c>
    </row>
    <row r="7" spans="2:5">
      <c r="B7" s="102" t="s">
        <v>1634</v>
      </c>
      <c r="E7" s="102" t="s">
        <v>1678</v>
      </c>
    </row>
    <row r="8" spans="2:5">
      <c r="B8" s="102" t="s">
        <v>1635</v>
      </c>
    </row>
    <row r="10" spans="2:5">
      <c r="B10" s="102" t="s">
        <v>1636</v>
      </c>
      <c r="C10" s="102" t="s">
        <v>1642</v>
      </c>
    </row>
    <row r="11" spans="2:5">
      <c r="B11" s="102" t="s">
        <v>1637</v>
      </c>
      <c r="C11" s="102" t="s">
        <v>1642</v>
      </c>
    </row>
    <row r="12" spans="2:5">
      <c r="B12" s="102" t="s">
        <v>1638</v>
      </c>
      <c r="C12" s="102" t="s">
        <v>1642</v>
      </c>
    </row>
    <row r="13" spans="2:5">
      <c r="B13" s="102" t="s">
        <v>1639</v>
      </c>
      <c r="C13" s="102" t="s">
        <v>1642</v>
      </c>
    </row>
    <row r="14" spans="2:5">
      <c r="B14" s="102" t="s">
        <v>1640</v>
      </c>
      <c r="C14" s="102" t="s">
        <v>1642</v>
      </c>
    </row>
    <row r="15" spans="2:5">
      <c r="B15" s="102" t="s">
        <v>1641</v>
      </c>
      <c r="C15" s="102" t="s">
        <v>1642</v>
      </c>
    </row>
    <row r="16" spans="2:5">
      <c r="B16" s="102" t="s">
        <v>1643</v>
      </c>
      <c r="C16" s="102" t="s">
        <v>1644</v>
      </c>
    </row>
    <row r="17" spans="2:7">
      <c r="B17" s="102" t="s">
        <v>1645</v>
      </c>
      <c r="C17" s="102" t="s">
        <v>1649</v>
      </c>
    </row>
    <row r="18" spans="2:7">
      <c r="B18" s="102" t="s">
        <v>1646</v>
      </c>
      <c r="C18" s="102" t="s">
        <v>1649</v>
      </c>
    </row>
    <row r="19" spans="2:7">
      <c r="B19" s="102" t="s">
        <v>1647</v>
      </c>
      <c r="C19" s="102" t="s">
        <v>1649</v>
      </c>
    </row>
    <row r="20" spans="2:7">
      <c r="B20" s="102" t="s">
        <v>1629</v>
      </c>
      <c r="C20" s="102" t="s">
        <v>1649</v>
      </c>
      <c r="G20" s="102" t="s">
        <v>1676</v>
      </c>
    </row>
    <row r="21" spans="2:7">
      <c r="B21" s="102" t="s">
        <v>1648</v>
      </c>
      <c r="C21" s="102" t="s">
        <v>1649</v>
      </c>
    </row>
    <row r="22" spans="2:7">
      <c r="B22" s="102" t="s">
        <v>1650</v>
      </c>
      <c r="C22" s="102" t="s">
        <v>1651</v>
      </c>
    </row>
    <row r="23" spans="2:7">
      <c r="B23" s="102" t="s">
        <v>1652</v>
      </c>
      <c r="C23" s="102" t="s">
        <v>1660</v>
      </c>
    </row>
    <row r="24" spans="2:7">
      <c r="B24" s="102" t="s">
        <v>1653</v>
      </c>
      <c r="C24" s="102" t="s">
        <v>1660</v>
      </c>
    </row>
    <row r="25" spans="2:7">
      <c r="B25" s="102" t="s">
        <v>1654</v>
      </c>
      <c r="C25" s="102" t="s">
        <v>1660</v>
      </c>
    </row>
    <row r="26" spans="2:7">
      <c r="B26" s="102" t="s">
        <v>1655</v>
      </c>
      <c r="C26" s="102" t="s">
        <v>1660</v>
      </c>
      <c r="G26" s="102" t="s">
        <v>1677</v>
      </c>
    </row>
    <row r="27" spans="2:7">
      <c r="B27" s="102" t="s">
        <v>1656</v>
      </c>
      <c r="C27" s="102" t="s">
        <v>1660</v>
      </c>
    </row>
    <row r="28" spans="2:7">
      <c r="B28" s="102" t="s">
        <v>1657</v>
      </c>
      <c r="C28" s="102" t="s">
        <v>1660</v>
      </c>
    </row>
    <row r="29" spans="2:7">
      <c r="B29" s="102" t="s">
        <v>1658</v>
      </c>
      <c r="C29" s="102" t="s">
        <v>1660</v>
      </c>
    </row>
    <row r="30" spans="2:7">
      <c r="B30" s="102" t="s">
        <v>1659</v>
      </c>
      <c r="C30" s="102" t="s">
        <v>1660</v>
      </c>
    </row>
    <row r="31" spans="2:7">
      <c r="B31" s="102" t="s">
        <v>1661</v>
      </c>
    </row>
    <row r="32" spans="2:7">
      <c r="B32" s="102" t="s">
        <v>1662</v>
      </c>
    </row>
    <row r="33" spans="2:7">
      <c r="B33" s="102" t="s">
        <v>80</v>
      </c>
    </row>
    <row r="34" spans="2:7">
      <c r="B34" s="102" t="s">
        <v>1663</v>
      </c>
    </row>
    <row r="35" spans="2:7">
      <c r="B35" s="102" t="s">
        <v>1664</v>
      </c>
    </row>
    <row r="36" spans="2:7">
      <c r="B36" s="102" t="s">
        <v>1665</v>
      </c>
    </row>
    <row r="37" spans="2:7">
      <c r="B37" s="118" t="s">
        <v>1666</v>
      </c>
      <c r="D37" s="102" t="s">
        <v>1674</v>
      </c>
      <c r="G37" s="102" t="s">
        <v>1675</v>
      </c>
    </row>
    <row r="38" spans="2:7">
      <c r="B38" s="102" t="s">
        <v>1667</v>
      </c>
    </row>
    <row r="39" spans="2:7">
      <c r="B39" s="102" t="s">
        <v>1668</v>
      </c>
    </row>
    <row r="40" spans="2:7">
      <c r="B40" s="102" t="s">
        <v>1669</v>
      </c>
    </row>
    <row r="41" spans="2:7">
      <c r="B41" s="102" t="s">
        <v>1670</v>
      </c>
    </row>
    <row r="42" spans="2:7">
      <c r="B42" s="102" t="s">
        <v>1671</v>
      </c>
    </row>
    <row r="43" spans="2:7">
      <c r="B43" s="102" t="s">
        <v>1672</v>
      </c>
    </row>
    <row r="44" spans="2:7">
      <c r="B44" s="102" t="s">
        <v>1673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c r="C8" s="38" t="s">
        <v>1534</v>
      </c>
    </row>
    <row r="9" spans="1:3">
      <c r="C9" s="102" t="s">
        <v>1468</v>
      </c>
    </row>
    <row r="11" spans="1:3">
      <c r="C11" s="38" t="s">
        <v>1535</v>
      </c>
    </row>
    <row r="13" spans="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1679</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c r="C6" s="38" t="s">
        <v>1564</v>
      </c>
    </row>
    <row r="8" spans="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c r="C6" s="38" t="s">
        <v>1551</v>
      </c>
    </row>
    <row r="8" spans="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Normal="100" workbookViewId="0"/>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1542</v>
      </c>
      <c r="C25" s="150" t="s">
        <v>1543</v>
      </c>
      <c r="D25" s="150" t="s">
        <v>324</v>
      </c>
      <c r="E25" s="147">
        <v>1</v>
      </c>
      <c r="F25" s="150"/>
      <c r="G25" s="150"/>
      <c r="H25" s="153"/>
    </row>
    <row r="26" spans="2:10" s="118" customFormat="1">
      <c r="B26" s="156" t="s">
        <v>1544</v>
      </c>
      <c r="C26" s="150" t="s">
        <v>166</v>
      </c>
      <c r="D26" s="150" t="s">
        <v>1545</v>
      </c>
      <c r="E26" s="147">
        <v>1</v>
      </c>
      <c r="F26" s="150" t="s">
        <v>1546</v>
      </c>
      <c r="G26" s="150" t="s">
        <v>141</v>
      </c>
      <c r="H26" s="153"/>
    </row>
    <row r="27" spans="2:10" s="118" customFormat="1">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1566</v>
      </c>
    </row>
    <row r="31" spans="2:10" s="118" customFormat="1">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c r="B34" s="156" t="s">
        <v>1588</v>
      </c>
      <c r="C34" s="150"/>
      <c r="D34" s="150"/>
      <c r="E34" s="151">
        <v>1</v>
      </c>
      <c r="F34" s="148">
        <v>37270</v>
      </c>
      <c r="G34" s="150" t="s">
        <v>141</v>
      </c>
      <c r="H34" s="153"/>
    </row>
    <row r="35" spans="2:10" s="118" customFormat="1">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1521</v>
      </c>
      <c r="C44" s="150" t="s">
        <v>302</v>
      </c>
      <c r="D44" s="150" t="s">
        <v>1520</v>
      </c>
      <c r="E44" s="151">
        <v>1</v>
      </c>
      <c r="F44" s="150" t="s">
        <v>1519</v>
      </c>
      <c r="G44" s="150" t="s">
        <v>305</v>
      </c>
      <c r="H44" s="153"/>
      <c r="J44" s="102" t="s">
        <v>1567</v>
      </c>
    </row>
    <row r="45" spans="2:10">
      <c r="B45" s="192" t="s">
        <v>1415</v>
      </c>
      <c r="C45" s="150" t="s">
        <v>1593</v>
      </c>
      <c r="D45" s="150" t="s">
        <v>1427</v>
      </c>
      <c r="E45" s="150" t="s">
        <v>200</v>
      </c>
      <c r="F45" s="150" t="s">
        <v>1485</v>
      </c>
      <c r="G45" s="150" t="s">
        <v>141</v>
      </c>
      <c r="H45" s="193"/>
    </row>
    <row r="46" spans="2:10">
      <c r="B46" s="192" t="s">
        <v>1470</v>
      </c>
      <c r="C46" s="150" t="s">
        <v>1471</v>
      </c>
      <c r="D46" s="150" t="s">
        <v>1472</v>
      </c>
      <c r="E46" s="150" t="s">
        <v>200</v>
      </c>
      <c r="F46" s="150" t="s">
        <v>1586</v>
      </c>
      <c r="G46" s="150"/>
      <c r="H46" s="193"/>
    </row>
    <row r="47" spans="2:10">
      <c r="B47" s="156" t="s">
        <v>1382</v>
      </c>
      <c r="C47" s="150" t="s">
        <v>1384</v>
      </c>
      <c r="D47" s="150" t="s">
        <v>1383</v>
      </c>
      <c r="E47" s="151" t="s">
        <v>200</v>
      </c>
      <c r="F47" s="150"/>
      <c r="G47" s="150"/>
      <c r="H47" s="153"/>
    </row>
    <row r="48" spans="2:10">
      <c r="B48" s="192" t="s">
        <v>1549</v>
      </c>
      <c r="C48" s="150" t="s">
        <v>1547</v>
      </c>
      <c r="D48" s="150" t="s">
        <v>1548</v>
      </c>
      <c r="E48" s="151">
        <v>1</v>
      </c>
      <c r="F48" s="150" t="s">
        <v>114</v>
      </c>
      <c r="G48" s="150"/>
      <c r="H48" s="153"/>
    </row>
    <row r="49" spans="2:11">
      <c r="B49" s="192" t="s">
        <v>1553</v>
      </c>
      <c r="C49" s="150" t="s">
        <v>1554</v>
      </c>
      <c r="D49" s="150" t="s">
        <v>1548</v>
      </c>
      <c r="E49" s="151" t="s">
        <v>1555</v>
      </c>
      <c r="F49" s="150" t="s">
        <v>114</v>
      </c>
      <c r="G49" s="150"/>
      <c r="H49" s="153"/>
    </row>
    <row r="50" spans="2:11">
      <c r="B50" s="195" t="s">
        <v>1603</v>
      </c>
      <c r="C50" s="150" t="s">
        <v>1604</v>
      </c>
      <c r="D50" s="150"/>
      <c r="E50" s="151"/>
      <c r="F50" s="150"/>
      <c r="G50" s="150"/>
      <c r="H50" s="153"/>
      <c r="J50" s="38" t="s">
        <v>1680</v>
      </c>
    </row>
    <row r="51" spans="2:11">
      <c r="B51" s="156" t="s">
        <v>1493</v>
      </c>
      <c r="C51" s="150" t="s">
        <v>1494</v>
      </c>
      <c r="D51" s="150" t="s">
        <v>1496</v>
      </c>
      <c r="E51" s="151">
        <v>1</v>
      </c>
      <c r="F51" s="150" t="s">
        <v>136</v>
      </c>
      <c r="G51" s="150"/>
      <c r="H51" s="153"/>
      <c r="J51" s="154" t="s">
        <v>1570</v>
      </c>
    </row>
    <row r="52" spans="2:11">
      <c r="B52" s="156" t="s">
        <v>1492</v>
      </c>
      <c r="C52" s="150" t="s">
        <v>1494</v>
      </c>
      <c r="D52" s="150" t="s">
        <v>1495</v>
      </c>
      <c r="E52" s="151">
        <v>1</v>
      </c>
      <c r="F52" s="150" t="s">
        <v>136</v>
      </c>
      <c r="G52" s="150"/>
      <c r="H52" s="153"/>
      <c r="J52" s="102" t="s">
        <v>1681</v>
      </c>
    </row>
    <row r="53" spans="2:11">
      <c r="B53" s="156" t="s">
        <v>1512</v>
      </c>
      <c r="C53" s="150" t="s">
        <v>402</v>
      </c>
      <c r="D53" s="150" t="s">
        <v>1514</v>
      </c>
      <c r="E53" s="151" t="s">
        <v>1513</v>
      </c>
      <c r="F53" s="150" t="s">
        <v>136</v>
      </c>
      <c r="G53" s="150"/>
      <c r="H53" s="153"/>
    </row>
    <row r="54" spans="2:11" s="118" customFormat="1">
      <c r="B54" s="156" t="s">
        <v>1591</v>
      </c>
      <c r="C54" s="150" t="s">
        <v>1592</v>
      </c>
      <c r="D54" s="150" t="s">
        <v>1587</v>
      </c>
      <c r="E54" s="151"/>
      <c r="F54" s="150" t="s">
        <v>1590</v>
      </c>
      <c r="G54" s="150"/>
      <c r="H54" s="153"/>
      <c r="J54" s="38" t="s">
        <v>1682</v>
      </c>
    </row>
    <row r="55" spans="2:11" s="118" customFormat="1">
      <c r="B55" s="192" t="s">
        <v>1503</v>
      </c>
      <c r="C55" s="150" t="s">
        <v>1504</v>
      </c>
      <c r="D55" s="150" t="s">
        <v>324</v>
      </c>
      <c r="E55" s="151" t="s">
        <v>1505</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1498</v>
      </c>
      <c r="C57" s="150" t="s">
        <v>1499</v>
      </c>
      <c r="D57" s="150" t="s">
        <v>1501</v>
      </c>
      <c r="E57" s="151" t="s">
        <v>1500</v>
      </c>
      <c r="F57" s="150" t="s">
        <v>136</v>
      </c>
      <c r="G57" s="150"/>
      <c r="H57" s="153"/>
    </row>
    <row r="58" spans="2:11" s="118" customFormat="1">
      <c r="B58" s="156" t="s">
        <v>1597</v>
      </c>
      <c r="C58" s="150" t="s">
        <v>1598</v>
      </c>
      <c r="D58" s="150"/>
      <c r="E58" s="151"/>
      <c r="F58" s="150" t="s">
        <v>123</v>
      </c>
      <c r="G58" s="150"/>
      <c r="H58" s="153"/>
    </row>
    <row r="59" spans="2:11" s="118" customFormat="1">
      <c r="B59" s="156" t="s">
        <v>1599</v>
      </c>
      <c r="C59" s="150" t="s">
        <v>402</v>
      </c>
      <c r="D59" s="150" t="s">
        <v>1600</v>
      </c>
      <c r="E59" s="151"/>
      <c r="F59" s="150"/>
      <c r="G59" s="150"/>
      <c r="H59" s="153"/>
    </row>
    <row r="60" spans="2:11" s="118" customFormat="1">
      <c r="B60" s="156"/>
      <c r="C60" s="150" t="s">
        <v>1510</v>
      </c>
      <c r="D60" s="150" t="s">
        <v>1509</v>
      </c>
      <c r="E60" s="151" t="s">
        <v>1508</v>
      </c>
      <c r="F60" s="150" t="s">
        <v>1511</v>
      </c>
      <c r="G60" s="150"/>
      <c r="H60" s="153"/>
    </row>
    <row r="61" spans="2:11" s="118" customFormat="1">
      <c r="B61" s="156"/>
      <c r="C61" s="150" t="s">
        <v>1518</v>
      </c>
      <c r="D61" s="150" t="s">
        <v>324</v>
      </c>
      <c r="E61" s="151" t="s">
        <v>1403</v>
      </c>
      <c r="F61" s="150" t="s">
        <v>1511</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1627</v>
      </c>
    </row>
    <row r="81" spans="2:8" s="118" customFormat="1">
      <c r="B81"/>
      <c r="C81"/>
      <c r="D81"/>
      <c r="E81"/>
      <c r="F81" s="102" t="s">
        <v>1515</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tabSelected="1" showOutlineSymbols="0" zoomScale="145" zoomScaleNormal="145" workbookViewId="0">
      <pane xSplit="2" ySplit="2" topLeftCell="DD93" activePane="bottomRight" state="frozen"/>
      <selection activeCell="CV111" sqref="CV111"/>
      <selection pane="topRight" activeCell="CV111" sqref="CV111"/>
      <selection pane="bottomLeft" activeCell="CV111" sqref="CV111"/>
      <selection pane="bottomRight" activeCell="DE103" sqref="DE103"/>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7.28515625" style="37"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f>+DF5*1.01</f>
        <v>1621.05</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6474.05</v>
      </c>
      <c r="FA5" s="68">
        <f t="shared" ref="FA5:FK5" si="10">+EZ5*1.01</f>
        <v>6538.7905000000001</v>
      </c>
      <c r="FB5" s="68">
        <f t="shared" si="10"/>
        <v>6604.1784050000006</v>
      </c>
      <c r="FC5" s="68">
        <f t="shared" si="10"/>
        <v>6670.220189050001</v>
      </c>
      <c r="FD5" s="68">
        <f t="shared" si="10"/>
        <v>6736.9223909405009</v>
      </c>
      <c r="FE5" s="68">
        <f t="shared" si="10"/>
        <v>6804.2916148499062</v>
      </c>
      <c r="FF5" s="68">
        <f t="shared" si="10"/>
        <v>6872.3345309984052</v>
      </c>
      <c r="FG5" s="68">
        <f t="shared" si="10"/>
        <v>6941.0578763083895</v>
      </c>
      <c r="FH5" s="68">
        <f t="shared" si="10"/>
        <v>7010.4684550714737</v>
      </c>
      <c r="FI5" s="68">
        <f t="shared" si="10"/>
        <v>7080.5731396221881</v>
      </c>
      <c r="FJ5" s="68">
        <f t="shared" si="10"/>
        <v>7151.3788710184099</v>
      </c>
      <c r="FK5" s="68">
        <f t="shared" si="10"/>
        <v>7222.8926597285945</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5"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f>+DF8*1.5</f>
        <v>1441.5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f>+DF17</f>
        <v>515</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115"/>
      <c r="DG18" s="115">
        <v>264</v>
      </c>
      <c r="DH18" s="115"/>
      <c r="DI18" s="115">
        <v>285</v>
      </c>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3"/>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115"/>
      <c r="BT55" s="44"/>
      <c r="BU55" s="44"/>
      <c r="BV55" s="44"/>
      <c r="BW55" s="11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115">
        <v>147</v>
      </c>
      <c r="BT56" s="44">
        <v>170</v>
      </c>
      <c r="BU56" s="44">
        <v>158</v>
      </c>
      <c r="BV56" s="44">
        <v>172</v>
      </c>
      <c r="BW56" s="11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3"/>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115">
        <v>321</v>
      </c>
      <c r="BT57" s="44">
        <v>348</v>
      </c>
      <c r="BU57" s="44">
        <v>339</v>
      </c>
      <c r="BV57" s="44">
        <v>343</v>
      </c>
      <c r="BW57" s="11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3"/>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115">
        <f>172+82</f>
        <v>254</v>
      </c>
      <c r="BT58" s="44">
        <f>198+96</f>
        <v>294</v>
      </c>
      <c r="BU58" s="44">
        <f>178+86</f>
        <v>264</v>
      </c>
      <c r="BV58" s="44">
        <f>80+189</f>
        <v>269</v>
      </c>
      <c r="BW58" s="11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3"/>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115">
        <v>74</v>
      </c>
      <c r="BT59" s="44">
        <v>82</v>
      </c>
      <c r="BU59" s="44">
        <v>85</v>
      </c>
      <c r="BV59" s="44">
        <v>82</v>
      </c>
      <c r="BW59" s="11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3"/>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115"/>
      <c r="BT60" s="44"/>
      <c r="BU60" s="44"/>
      <c r="BV60" s="44"/>
      <c r="BW60" s="11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3"/>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115">
        <v>63</v>
      </c>
      <c r="BT61" s="44">
        <v>89</v>
      </c>
      <c r="BU61" s="44">
        <v>79</v>
      </c>
      <c r="BV61" s="44">
        <v>64</v>
      </c>
      <c r="BW61" s="11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3"/>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115">
        <v>624</v>
      </c>
      <c r="BT62" s="44">
        <v>762</v>
      </c>
      <c r="BU62" s="44">
        <v>764</v>
      </c>
      <c r="BV62" s="44">
        <v>550</v>
      </c>
      <c r="BW62" s="11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3"/>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115">
        <v>119</v>
      </c>
      <c r="BT63" s="44">
        <v>128</v>
      </c>
      <c r="BU63" s="44">
        <v>124</v>
      </c>
      <c r="BV63" s="44">
        <v>124</v>
      </c>
      <c r="BW63" s="11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3"/>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115"/>
      <c r="BT64" s="44">
        <v>57</v>
      </c>
      <c r="BU64" s="44"/>
      <c r="BV64" s="44"/>
      <c r="BW64" s="11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3"/>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115">
        <v>101</v>
      </c>
      <c r="BT65" s="44">
        <v>104</v>
      </c>
      <c r="BU65" s="44">
        <v>104</v>
      </c>
      <c r="BV65" s="44">
        <v>113</v>
      </c>
      <c r="BW65" s="11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3"/>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115">
        <v>74</v>
      </c>
      <c r="BT66" s="44">
        <v>75</v>
      </c>
      <c r="BU66" s="44"/>
      <c r="BV66" s="44"/>
      <c r="BW66" s="11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3"/>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115">
        <v>87</v>
      </c>
      <c r="BT67" s="44">
        <v>98</v>
      </c>
      <c r="BU67" s="44">
        <v>92</v>
      </c>
      <c r="BV67" s="44">
        <v>105</v>
      </c>
      <c r="BW67" s="11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3"/>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122">
        <v>457</v>
      </c>
      <c r="BT68" s="68">
        <v>543</v>
      </c>
      <c r="BU68" s="68">
        <v>490</v>
      </c>
      <c r="BV68" s="68">
        <v>572</v>
      </c>
      <c r="BW68" s="12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3"/>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115">
        <v>374</v>
      </c>
      <c r="BT69" s="44">
        <v>427</v>
      </c>
      <c r="BU69" s="44">
        <f>299+128</f>
        <v>427</v>
      </c>
      <c r="BV69" s="44">
        <f>122+342</f>
        <v>464</v>
      </c>
      <c r="BW69" s="11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3"/>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122">
        <v>278</v>
      </c>
      <c r="BT70" s="68">
        <v>282</v>
      </c>
      <c r="BU70" s="68">
        <v>270</v>
      </c>
      <c r="BV70" s="68">
        <v>282</v>
      </c>
      <c r="BW70" s="12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3"/>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122"/>
      <c r="BT71" s="68"/>
      <c r="BU71" s="68"/>
      <c r="BV71" s="68"/>
      <c r="BW71" s="12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3"/>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115">
        <v>76</v>
      </c>
      <c r="BT72" s="44">
        <v>68</v>
      </c>
      <c r="BU72" s="44">
        <v>64</v>
      </c>
      <c r="BV72" s="44">
        <v>67</v>
      </c>
      <c r="BW72" s="11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3"/>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115">
        <v>66</v>
      </c>
      <c r="BT73" s="44">
        <v>68</v>
      </c>
      <c r="BU73" s="44">
        <v>64</v>
      </c>
      <c r="BV73" s="44">
        <v>64</v>
      </c>
      <c r="BW73" s="11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3"/>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115">
        <v>88</v>
      </c>
      <c r="BT74" s="44">
        <v>87</v>
      </c>
      <c r="BU74" s="44">
        <v>96</v>
      </c>
      <c r="BV74" s="44">
        <v>69</v>
      </c>
      <c r="BW74" s="11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3"/>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115" t="s">
        <v>605</v>
      </c>
      <c r="BT75" s="44" t="s">
        <v>605</v>
      </c>
      <c r="BU75" s="44"/>
      <c r="BV75" s="44"/>
      <c r="BW75" s="11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3"/>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3"/>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115">
        <v>50</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3"/>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115" t="s">
        <v>605</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3"/>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115">
        <v>49</v>
      </c>
      <c r="BT79" s="44">
        <v>58</v>
      </c>
      <c r="BU79" s="44">
        <v>51</v>
      </c>
      <c r="BV79" s="44">
        <v>52</v>
      </c>
      <c r="BW79" s="11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v>292</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3"/>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115">
        <v>52</v>
      </c>
      <c r="BT80" s="44">
        <v>46</v>
      </c>
      <c r="BU80" s="44"/>
      <c r="BV80" s="44">
        <v>76</v>
      </c>
      <c r="BW80" s="11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3"/>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122">
        <v>1150</v>
      </c>
      <c r="BT81" s="68">
        <v>1315</v>
      </c>
      <c r="BU81" s="68">
        <f>464+854</f>
        <v>1318</v>
      </c>
      <c r="BV81" s="68">
        <f>903+482</f>
        <v>1385</v>
      </c>
      <c r="BW81" s="12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3"/>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115">
        <v>59</v>
      </c>
      <c r="BT82" s="44">
        <v>68</v>
      </c>
      <c r="BU82" s="44">
        <v>63</v>
      </c>
      <c r="BV82" s="44">
        <v>63</v>
      </c>
      <c r="BW82" s="11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3"/>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115">
        <v>46</v>
      </c>
      <c r="BT83" s="44">
        <v>54</v>
      </c>
      <c r="BU83" s="44">
        <v>52</v>
      </c>
      <c r="BV83" s="44">
        <v>29</v>
      </c>
      <c r="BW83" s="11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3"/>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115" t="s">
        <v>605</v>
      </c>
      <c r="BT84" s="44" t="s">
        <v>605</v>
      </c>
      <c r="BU84" s="44" t="str">
        <f t="shared" ref="BU84:BU87" si="120">+BQ84</f>
        <v>-</v>
      </c>
      <c r="BV84" s="44" t="str">
        <f t="shared" ref="BV84:BV87" si="121">+BR84</f>
        <v>-</v>
      </c>
      <c r="BW84" s="11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3"/>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115" t="s">
        <v>605</v>
      </c>
      <c r="BT85" s="44">
        <v>50</v>
      </c>
      <c r="BU85" s="44" t="str">
        <f t="shared" si="120"/>
        <v>-</v>
      </c>
      <c r="BV85" s="44" t="str">
        <f t="shared" si="121"/>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3"/>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115">
        <v>61</v>
      </c>
      <c r="BT86" s="44">
        <v>62</v>
      </c>
      <c r="BU86" s="44">
        <f t="shared" si="120"/>
        <v>53</v>
      </c>
      <c r="BV86" s="44">
        <f t="shared" si="121"/>
        <v>69</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115" t="s">
        <v>605</v>
      </c>
      <c r="BT87" s="44" t="s">
        <v>605</v>
      </c>
      <c r="BU87" s="44">
        <f t="shared" si="120"/>
        <v>50</v>
      </c>
      <c r="BV87" s="44" t="str">
        <f t="shared" si="121"/>
        <v>-</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115">
        <v>53</v>
      </c>
      <c r="BT88" s="44">
        <v>40</v>
      </c>
      <c r="BU88" s="44">
        <v>54</v>
      </c>
      <c r="BV88" s="44">
        <v>54</v>
      </c>
      <c r="BW88" s="11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115"/>
      <c r="BT89" s="44"/>
      <c r="BU89" s="44"/>
      <c r="BV89" s="44">
        <v>40</v>
      </c>
      <c r="BW89" s="11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122"/>
      <c r="BT90" s="68" t="s">
        <v>605</v>
      </c>
      <c r="BU90" s="68" t="s">
        <v>605</v>
      </c>
      <c r="BV90" s="68" t="s">
        <v>605</v>
      </c>
      <c r="BW90" s="12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122"/>
      <c r="BT91" s="70" t="s">
        <v>605</v>
      </c>
      <c r="BU91" s="70" t="s">
        <v>605</v>
      </c>
      <c r="BV91" s="70" t="s">
        <v>605</v>
      </c>
      <c r="BW91" s="12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v>378</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122"/>
      <c r="BT95" s="68" t="s">
        <v>605</v>
      </c>
      <c r="BU95" s="68" t="s">
        <v>605</v>
      </c>
      <c r="BV95" s="68" t="s">
        <v>605</v>
      </c>
      <c r="BW95" s="12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122"/>
      <c r="BT96" s="70" t="s">
        <v>605</v>
      </c>
      <c r="BU96" s="70" t="s">
        <v>605</v>
      </c>
      <c r="BV96" s="70" t="s">
        <v>605</v>
      </c>
      <c r="BW96" s="12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115"/>
      <c r="BT98" s="44"/>
      <c r="BU98" s="44"/>
      <c r="BV98" s="44"/>
      <c r="BW98" s="11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v>50</v>
      </c>
      <c r="BV100" s="44">
        <v>68</v>
      </c>
      <c r="BW100" s="11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c r="BV101" s="44"/>
      <c r="BW101" s="11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v>453</v>
      </c>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v>121</v>
      </c>
      <c r="BV103" s="44">
        <v>83</v>
      </c>
      <c r="BW103" s="11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f>285+25</f>
        <v>310</v>
      </c>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c r="BV104" s="44"/>
      <c r="BW104" s="11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v>218</v>
      </c>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115">
        <f>1884+113-57</f>
        <v>1940</v>
      </c>
      <c r="BT105" s="44">
        <f>1802+134-71</f>
        <v>1865</v>
      </c>
      <c r="BU105" s="44">
        <f>105+50+1878+121</f>
        <v>2154</v>
      </c>
      <c r="BV105" s="44">
        <f>1377+127</f>
        <v>1504</v>
      </c>
      <c r="BW105" s="11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v>652</v>
      </c>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115"/>
      <c r="BT106" s="44"/>
      <c r="BU106" s="44"/>
      <c r="BV106" s="44">
        <v>495</v>
      </c>
      <c r="BW106" s="11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v>1108</v>
      </c>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c r="BW107" s="11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115">
        <v>761</v>
      </c>
      <c r="BT110" s="44">
        <v>912</v>
      </c>
      <c r="BU110" s="44">
        <v>821</v>
      </c>
      <c r="BV110" s="44">
        <v>953</v>
      </c>
      <c r="BW110" s="11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115"/>
      <c r="BT111" s="44"/>
      <c r="BU111" s="44"/>
      <c r="BV111" s="44"/>
      <c r="BW111" s="11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115">
        <v>213</v>
      </c>
      <c r="BT112" s="44">
        <v>235</v>
      </c>
      <c r="BU112" s="44">
        <f>209+24</f>
        <v>233</v>
      </c>
      <c r="BV112" s="44">
        <f>+BU112</f>
        <v>233</v>
      </c>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115"/>
      <c r="BT113" s="44"/>
      <c r="BU113" s="44"/>
      <c r="BV113" s="44"/>
      <c r="BW113" s="11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121">
        <f>SUM(BS5:BS113)</f>
        <v>11391</v>
      </c>
      <c r="BT114" s="45">
        <f t="shared" si="143"/>
        <v>12873</v>
      </c>
      <c r="BU114" s="45">
        <f t="shared" si="143"/>
        <v>12635</v>
      </c>
      <c r="BV114" s="45">
        <f t="shared" si="143"/>
        <v>13029</v>
      </c>
      <c r="BW114" s="121">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I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13232</v>
      </c>
      <c r="DF114" s="121">
        <f t="shared" si="146"/>
        <v>14249</v>
      </c>
      <c r="DG114" s="121">
        <f t="shared" si="146"/>
        <v>14881</v>
      </c>
      <c r="DH114" s="121">
        <f t="shared" si="146"/>
        <v>12991</v>
      </c>
      <c r="DI114" s="121">
        <f t="shared" si="146"/>
        <v>17703</v>
      </c>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44307.990000000005</v>
      </c>
      <c r="ER114" s="45">
        <f t="shared" si="148"/>
        <v>38516.736099999995</v>
      </c>
      <c r="ES114" s="45">
        <f t="shared" si="148"/>
        <v>37413.10512700001</v>
      </c>
      <c r="ET114" s="45">
        <f t="shared" si="148"/>
        <v>33456.937077200004</v>
      </c>
      <c r="EU114" s="45">
        <f t="shared" ref="EU114:FK114" si="149">SUM(EU3:EU113)</f>
        <v>51460</v>
      </c>
      <c r="EV114" s="45">
        <f t="shared" si="149"/>
        <v>45738</v>
      </c>
      <c r="EW114" s="45">
        <f t="shared" si="149"/>
        <v>81341.600000000006</v>
      </c>
      <c r="EX114" s="45">
        <f t="shared" si="149"/>
        <v>100043.99999999999</v>
      </c>
      <c r="EY114" s="45">
        <f t="shared" si="149"/>
        <v>56793</v>
      </c>
      <c r="EZ114" s="45">
        <f t="shared" si="149"/>
        <v>47562.13</v>
      </c>
      <c r="FA114" s="45">
        <f t="shared" si="149"/>
        <v>44301.153900000005</v>
      </c>
      <c r="FB114" s="45">
        <f t="shared" si="149"/>
        <v>39636.850166999997</v>
      </c>
      <c r="FC114" s="45">
        <f t="shared" si="149"/>
        <v>35823.148439100012</v>
      </c>
      <c r="FD114" s="45">
        <f t="shared" si="149"/>
        <v>33118.773278460001</v>
      </c>
      <c r="FE114" s="45">
        <f t="shared" si="149"/>
        <v>24562.654758206667</v>
      </c>
      <c r="FF114" s="45">
        <f t="shared" si="149"/>
        <v>22232.399924799782</v>
      </c>
      <c r="FG114" s="45">
        <f t="shared" si="149"/>
        <v>18425.029249362065</v>
      </c>
      <c r="FH114" s="45">
        <f t="shared" si="149"/>
        <v>17134.620246417428</v>
      </c>
      <c r="FI114" s="45">
        <f t="shared" si="149"/>
        <v>16049.564505112969</v>
      </c>
      <c r="FJ114" s="45">
        <f t="shared" si="149"/>
        <v>15120.969350833508</v>
      </c>
      <c r="FK114" s="45">
        <f t="shared" si="149"/>
        <v>14322.674841600383</v>
      </c>
      <c r="FL114" s="45"/>
      <c r="FM114" s="45"/>
      <c r="FN114" s="45"/>
      <c r="FO114" s="45"/>
      <c r="FP114" s="45"/>
      <c r="FQ114" s="87"/>
      <c r="FR114" s="45"/>
      <c r="FS114" s="88"/>
      <c r="FT114" s="45"/>
      <c r="FU114" s="26"/>
    </row>
    <row r="115" spans="2:2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115">
        <v>1986</v>
      </c>
      <c r="BT115" s="44">
        <v>2320</v>
      </c>
      <c r="BU115" s="44">
        <f t="shared" ref="BU115:BV115" si="150">+BU114-BU116</f>
        <v>2527</v>
      </c>
      <c r="BV115" s="44">
        <f t="shared" si="150"/>
        <v>2605.7999999999993</v>
      </c>
      <c r="BW115" s="11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3440.3199999999997</v>
      </c>
      <c r="DF115" s="115">
        <f t="shared" si="151"/>
        <v>3704.74</v>
      </c>
      <c r="DG115" s="115"/>
      <c r="DH115" s="115"/>
      <c r="DI115" s="115">
        <v>4874</v>
      </c>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15174.64</v>
      </c>
      <c r="EZ115" s="44">
        <f>+EZ114-EZ116</f>
        <v>12841.775099999999</v>
      </c>
      <c r="FA115" s="44">
        <f t="shared" ref="FA115:FF115" si="153">+FA114-FA116</f>
        <v>11518.300014</v>
      </c>
      <c r="FB115" s="44">
        <f t="shared" si="153"/>
        <v>9909.2125417499992</v>
      </c>
      <c r="FC115" s="44">
        <f t="shared" si="153"/>
        <v>8597.5556253840041</v>
      </c>
      <c r="FD115" s="44">
        <f t="shared" si="153"/>
        <v>7617.3178540457993</v>
      </c>
      <c r="FE115" s="44">
        <f t="shared" si="153"/>
        <v>5403.7840468054674</v>
      </c>
      <c r="FF115" s="44">
        <f t="shared" si="153"/>
        <v>4668.8039842079525</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115">
        <f>+BS114-BS115</f>
        <v>9405</v>
      </c>
      <c r="BT116" s="44">
        <f>+BT114-BT115</f>
        <v>10553</v>
      </c>
      <c r="BU116" s="44">
        <f t="shared" ref="BU116:BV116" si="160">+BU114*0.8</f>
        <v>10108</v>
      </c>
      <c r="BV116" s="44">
        <f t="shared" si="160"/>
        <v>10423.200000000001</v>
      </c>
      <c r="BW116" s="11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9791.68</v>
      </c>
      <c r="DF116" s="115">
        <f t="shared" si="167"/>
        <v>10544.26</v>
      </c>
      <c r="DG116" s="115"/>
      <c r="DH116" s="115"/>
      <c r="DI116" s="115">
        <f>+DI114-DI115</f>
        <v>12829</v>
      </c>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41618.36</v>
      </c>
      <c r="EZ116" s="44">
        <f>+EZ114*0.73</f>
        <v>34720.354899999998</v>
      </c>
      <c r="FA116" s="44">
        <f>+FA114*0.74</f>
        <v>32782.853886000004</v>
      </c>
      <c r="FB116" s="44">
        <f>+FB114*0.75</f>
        <v>29727.637625249998</v>
      </c>
      <c r="FC116" s="44">
        <f>+FC114*0.76</f>
        <v>27225.592813716008</v>
      </c>
      <c r="FD116" s="44">
        <f>+FD114*0.77</f>
        <v>25501.455424414202</v>
      </c>
      <c r="FE116" s="44">
        <f>+FE114*0.78</f>
        <v>19158.8707114012</v>
      </c>
      <c r="FF116" s="44">
        <f>+FF114*0.79</f>
        <v>17563.595940591829</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115">
        <v>3020</v>
      </c>
      <c r="BT117" s="44">
        <v>3486</v>
      </c>
      <c r="BU117" s="44">
        <f t="shared" ref="BU117:BU118" si="169">+BQ117*0.95</f>
        <v>3183.45</v>
      </c>
      <c r="BV117" s="44">
        <f t="shared" ref="BV117:BV118" si="170">+BR117*0.95</f>
        <v>3888.35</v>
      </c>
      <c r="BW117" s="11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v>3219</v>
      </c>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115">
        <v>1612</v>
      </c>
      <c r="BT118" s="44">
        <v>1714</v>
      </c>
      <c r="BU118" s="44">
        <f t="shared" si="169"/>
        <v>1543.75</v>
      </c>
      <c r="BV118" s="44">
        <f t="shared" si="170"/>
        <v>1700.5</v>
      </c>
      <c r="BW118" s="11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115">
        <f t="shared" si="180"/>
        <v>4773</v>
      </c>
      <c r="BT119" s="65">
        <f t="shared" si="180"/>
        <v>5353</v>
      </c>
      <c r="BU119" s="65">
        <f t="shared" si="180"/>
        <v>5380.8</v>
      </c>
      <c r="BV119" s="65">
        <f t="shared" si="180"/>
        <v>4834.3500000000004</v>
      </c>
      <c r="BW119" s="11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3559.9299999999994</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15929.06</v>
      </c>
      <c r="EZ119" s="68">
        <f t="shared" ref="EZ119" si="187">+EZ116-EZ117-EZ118</f>
        <v>11599.984899999998</v>
      </c>
      <c r="FA119" s="68">
        <f t="shared" ref="FA119" si="188">+FA116-FA117-FA118</f>
        <v>21684.679386000003</v>
      </c>
      <c r="FB119" s="68">
        <f t="shared" ref="FB119" si="189">+FB116-FB117-FB118</f>
        <v>19739.280575249999</v>
      </c>
      <c r="FC119" s="68">
        <f t="shared" ref="FC119" si="190">+FC116-FC117-FC118</f>
        <v>18236.071468716007</v>
      </c>
      <c r="FD119" s="68">
        <f t="shared" ref="FD119" si="191">+FD116-FD117-FD118</f>
        <v>17410.8862139142</v>
      </c>
      <c r="FE119" s="68">
        <f t="shared" ref="FE119" si="192">+FE116-FE117-FE118</f>
        <v>11877.358421951198</v>
      </c>
      <c r="FF119" s="68">
        <f t="shared" ref="FF119" si="193">+FF116-FF117-FF118</f>
        <v>11010.234880086828</v>
      </c>
      <c r="FG119" s="68"/>
      <c r="FH119" s="68"/>
      <c r="FI119" s="68"/>
      <c r="FJ119" s="68"/>
      <c r="FK119" s="68"/>
      <c r="FL119" s="68"/>
      <c r="FM119" s="68"/>
      <c r="FN119" s="68"/>
      <c r="FO119" s="68"/>
      <c r="FQ119" s="87">
        <f>SUM(FQ1:FQ118)</f>
        <v>32743.599999999999</v>
      </c>
      <c r="FR119" s="45">
        <f>SUM(FR1:FR118)</f>
        <v>19547.406999999996</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115">
        <f>92-321+248</f>
        <v>19</v>
      </c>
      <c r="BT120" s="44">
        <v>95</v>
      </c>
      <c r="BU120" s="44"/>
      <c r="BV120" s="44"/>
      <c r="BW120" s="11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v>-243</v>
      </c>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122">
        <f t="shared" ref="BS123:BX123" si="202">BS119+BS120</f>
        <v>4792</v>
      </c>
      <c r="BT123" s="68">
        <f t="shared" si="202"/>
        <v>5448</v>
      </c>
      <c r="BU123" s="68">
        <f t="shared" si="202"/>
        <v>5380.8</v>
      </c>
      <c r="BV123" s="68">
        <f t="shared" si="202"/>
        <v>4834.3500000000004</v>
      </c>
      <c r="BW123" s="12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I123" si="208">DB119+DB120</f>
        <v>7528</v>
      </c>
      <c r="DC123" s="122">
        <f t="shared" si="208"/>
        <v>8750.4500000000007</v>
      </c>
      <c r="DD123" s="122">
        <f t="shared" si="208"/>
        <v>3775.87</v>
      </c>
      <c r="DE123" s="122">
        <f t="shared" si="208"/>
        <v>3909.9299999999994</v>
      </c>
      <c r="DF123" s="122">
        <f t="shared" si="208"/>
        <v>2463.8100000000004</v>
      </c>
      <c r="DG123" s="122">
        <f t="shared" si="208"/>
        <v>0</v>
      </c>
      <c r="DH123" s="122">
        <f t="shared" si="208"/>
        <v>0</v>
      </c>
      <c r="DI123" s="122">
        <f t="shared" si="208"/>
        <v>-243</v>
      </c>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17329.059999999998</v>
      </c>
      <c r="EZ123" s="44">
        <f t="shared" ref="EZ123:FF123" si="211">+EZ119+EZ120</f>
        <v>12859.984899999998</v>
      </c>
      <c r="FA123" s="44">
        <f t="shared" si="211"/>
        <v>22818.679386000003</v>
      </c>
      <c r="FB123" s="44">
        <f t="shared" si="211"/>
        <v>20759.880575249997</v>
      </c>
      <c r="FC123" s="44">
        <f t="shared" si="211"/>
        <v>19154.611468716008</v>
      </c>
      <c r="FD123" s="44">
        <f t="shared" si="211"/>
        <v>18237.572213914202</v>
      </c>
      <c r="FE123" s="44">
        <f t="shared" si="211"/>
        <v>12621.375821951198</v>
      </c>
      <c r="FF123" s="44">
        <f t="shared" si="211"/>
        <v>11679.850540086827</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122">
        <v>1227</v>
      </c>
      <c r="BT124" s="68">
        <f>1459+9</f>
        <v>1468</v>
      </c>
      <c r="BU124" s="68">
        <f t="shared" ref="BU124:BV124" si="212">+BU123*0.27</f>
        <v>1452.8160000000003</v>
      </c>
      <c r="BV124" s="68">
        <f t="shared" si="212"/>
        <v>1305.2745000000002</v>
      </c>
      <c r="BW124" s="12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586.48949999999991</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2835.009</v>
      </c>
      <c r="EZ124" s="44">
        <f>+EZ123*0.15</f>
        <v>1928.9977349999995</v>
      </c>
      <c r="FA124" s="44">
        <f t="shared" ref="FA124:FF124" si="216">+FA123*0.15</f>
        <v>3422.8019079000005</v>
      </c>
      <c r="FB124" s="44">
        <f t="shared" si="216"/>
        <v>3113.9820862874994</v>
      </c>
      <c r="FC124" s="44">
        <f t="shared" si="216"/>
        <v>2873.1917203074013</v>
      </c>
      <c r="FD124" s="44">
        <f t="shared" si="216"/>
        <v>2735.63583208713</v>
      </c>
      <c r="FE124" s="44">
        <f t="shared" si="216"/>
        <v>1893.2063732926797</v>
      </c>
      <c r="FF124" s="44">
        <f t="shared" si="216"/>
        <v>1751.9775810130241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115">
        <f t="shared" ref="BS125:BX125" si="223">BS123-BS124</f>
        <v>3565</v>
      </c>
      <c r="BT125" s="65">
        <f t="shared" si="223"/>
        <v>3980</v>
      </c>
      <c r="BU125" s="65">
        <f t="shared" si="223"/>
        <v>3927.9839999999999</v>
      </c>
      <c r="BV125" s="65">
        <f t="shared" si="223"/>
        <v>3529.0754999999999</v>
      </c>
      <c r="BW125" s="11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I125" si="230">DB123-DB124</f>
        <v>6716</v>
      </c>
      <c r="DC125" s="115">
        <f t="shared" si="230"/>
        <v>7437.8825000000006</v>
      </c>
      <c r="DD125" s="115">
        <f t="shared" si="230"/>
        <v>3209.4894999999997</v>
      </c>
      <c r="DE125" s="115">
        <f t="shared" si="230"/>
        <v>3323.4404999999997</v>
      </c>
      <c r="DF125" s="115">
        <f t="shared" si="230"/>
        <v>2094.2385000000004</v>
      </c>
      <c r="DG125" s="115">
        <f t="shared" si="230"/>
        <v>0</v>
      </c>
      <c r="DH125" s="115">
        <f t="shared" si="230"/>
        <v>0</v>
      </c>
      <c r="DI125" s="115">
        <f t="shared" si="230"/>
        <v>-243</v>
      </c>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14494.050999999998</v>
      </c>
      <c r="EZ125" s="44">
        <f t="shared" ref="EZ125:FF125" si="232">+EZ123-EZ124</f>
        <v>10930.987164999999</v>
      </c>
      <c r="FA125" s="44">
        <f t="shared" si="232"/>
        <v>19395.877478100003</v>
      </c>
      <c r="FB125" s="44">
        <f t="shared" si="232"/>
        <v>17645.898488962499</v>
      </c>
      <c r="FC125" s="44">
        <f t="shared" si="232"/>
        <v>16281.419748408607</v>
      </c>
      <c r="FD125" s="44">
        <f t="shared" si="232"/>
        <v>15501.936381827072</v>
      </c>
      <c r="FE125" s="44">
        <f t="shared" si="232"/>
        <v>10728.169448658518</v>
      </c>
      <c r="FF125" s="44">
        <f t="shared" si="232"/>
        <v>9927.8729590738039</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137">
        <f t="shared" ref="BS126:BX126" si="241">BS125/BS127</f>
        <v>0.55049413218035825</v>
      </c>
      <c r="BT126" s="105">
        <f t="shared" si="241"/>
        <v>0.61762880198634384</v>
      </c>
      <c r="BU126" s="105">
        <f t="shared" si="241"/>
        <v>0.59941767129558976</v>
      </c>
      <c r="BV126" s="105">
        <f t="shared" si="241"/>
        <v>0.53854349153059666</v>
      </c>
      <c r="BW126" s="13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I126" si="248">DB125/DB127</f>
        <v>1.1694236461779557</v>
      </c>
      <c r="DC126" s="137">
        <f t="shared" si="248"/>
        <v>1.2951214522026817</v>
      </c>
      <c r="DD126" s="137">
        <f t="shared" si="248"/>
        <v>0.55885242904405352</v>
      </c>
      <c r="DE126" s="137">
        <f t="shared" si="248"/>
        <v>0.58863629117959615</v>
      </c>
      <c r="DF126" s="137">
        <f t="shared" si="248"/>
        <v>0.3709242826780022</v>
      </c>
      <c r="DG126" s="137">
        <f t="shared" si="248"/>
        <v>0</v>
      </c>
      <c r="DH126" s="137">
        <f t="shared" si="248"/>
        <v>0</v>
      </c>
      <c r="DI126" s="137">
        <f t="shared" si="248"/>
        <v>-4.2594215600350573E-2</v>
      </c>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2.5452719290543504</v>
      </c>
      <c r="EZ126" s="53">
        <f>+EZ125/EZ127</f>
        <v>1.9195692624462197</v>
      </c>
      <c r="FA126" s="53">
        <f t="shared" ref="FA126:FF126" si="251">+FA125/FA127</f>
        <v>3.4060720832557738</v>
      </c>
      <c r="FB126" s="53">
        <f t="shared" si="251"/>
        <v>3.0987616979475807</v>
      </c>
      <c r="FC126" s="53">
        <f t="shared" si="251"/>
        <v>2.8591482568107134</v>
      </c>
      <c r="FD126" s="53">
        <f t="shared" si="251"/>
        <v>2.7222647083724771</v>
      </c>
      <c r="FE126" s="53">
        <f t="shared" si="251"/>
        <v>1.883952840224518</v>
      </c>
      <c r="FF126" s="53">
        <f t="shared" si="251"/>
        <v>1.7434143399901316</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115">
        <v>6476</v>
      </c>
      <c r="BT127" s="65">
        <v>6444</v>
      </c>
      <c r="BU127" s="65">
        <v>6553</v>
      </c>
      <c r="BV127" s="65">
        <v>6553</v>
      </c>
      <c r="BW127" s="11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v>5646</v>
      </c>
      <c r="DF127" s="115">
        <f t="shared" si="252"/>
        <v>5646</v>
      </c>
      <c r="DG127" s="115">
        <f>+DF127</f>
        <v>5646</v>
      </c>
      <c r="DH127" s="115">
        <f>+DG127</f>
        <v>5646</v>
      </c>
      <c r="DI127" s="115">
        <v>5705</v>
      </c>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5694.5</v>
      </c>
      <c r="EZ127" s="44">
        <f>+EY127</f>
        <v>5694.5</v>
      </c>
      <c r="FA127" s="44">
        <f t="shared" ref="FA127:FF127" si="253">+EZ127</f>
        <v>5694.5</v>
      </c>
      <c r="FB127" s="44">
        <f t="shared" si="253"/>
        <v>5694.5</v>
      </c>
      <c r="FC127" s="44">
        <f t="shared" si="253"/>
        <v>5694.5</v>
      </c>
      <c r="FD127" s="44">
        <f t="shared" si="253"/>
        <v>5694.5</v>
      </c>
      <c r="FE127" s="44">
        <f t="shared" si="253"/>
        <v>5694.5</v>
      </c>
      <c r="FF127" s="44">
        <f t="shared" si="253"/>
        <v>5694.5</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115"/>
      <c r="BT128" s="44"/>
      <c r="BU128" s="44"/>
      <c r="BV128" s="44"/>
      <c r="BW128" s="11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138">
        <f t="shared" si="255"/>
        <v>0.82565183039241508</v>
      </c>
      <c r="BT129" s="49">
        <f t="shared" si="255"/>
        <v>0.81977782956575784</v>
      </c>
      <c r="BU129" s="49">
        <f t="shared" si="255"/>
        <v>0.8</v>
      </c>
      <c r="BV129" s="49">
        <f t="shared" si="255"/>
        <v>0.8</v>
      </c>
      <c r="BW129" s="13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0.7328079164685789</v>
      </c>
      <c r="EZ129" s="49">
        <f t="shared" ref="EZ129:FF129" si="271">+EZ116/EZ114</f>
        <v>0.73</v>
      </c>
      <c r="FA129" s="49">
        <f t="shared" si="271"/>
        <v>0.74</v>
      </c>
      <c r="FB129" s="49">
        <f t="shared" si="271"/>
        <v>0.75</v>
      </c>
      <c r="FC129" s="49">
        <f t="shared" si="271"/>
        <v>0.76</v>
      </c>
      <c r="FD129" s="49">
        <f t="shared" si="271"/>
        <v>0.77</v>
      </c>
      <c r="FE129" s="49">
        <f t="shared" si="271"/>
        <v>0.78</v>
      </c>
      <c r="FF129" s="49">
        <f t="shared" si="271"/>
        <v>0.79</v>
      </c>
      <c r="FG129" s="49"/>
      <c r="FH129" s="49"/>
      <c r="FI129" s="49"/>
      <c r="FJ129" s="49"/>
      <c r="FK129" s="49"/>
      <c r="FL129" s="49"/>
      <c r="FM129" s="49"/>
      <c r="FN129" s="49"/>
      <c r="FO129" s="49"/>
      <c r="FP129" s="49"/>
      <c r="FQ129" s="91"/>
      <c r="FR129" s="49">
        <f>+FR151/22.73-1</f>
        <v>-1.3957203554172708</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138">
        <f t="shared" si="272"/>
        <v>0.26512158721797913</v>
      </c>
      <c r="BT130" s="49">
        <f t="shared" si="272"/>
        <v>0.2707993474714519</v>
      </c>
      <c r="BU130" s="49">
        <f t="shared" si="272"/>
        <v>0.2519548872180451</v>
      </c>
      <c r="BV130" s="49">
        <f t="shared" si="272"/>
        <v>0.29843809962391588</v>
      </c>
      <c r="BW130" s="13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0.25702463724304719</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0.2412524430827743</v>
      </c>
      <c r="EZ130" s="49">
        <f t="shared" ref="EZ130:FF130" si="289">+EZ117/EZ114</f>
        <v>0.25926729942498372</v>
      </c>
      <c r="FA130" s="49">
        <f t="shared" si="289"/>
        <v>0.25051660110370172</v>
      </c>
      <c r="FB130" s="49">
        <f t="shared" si="289"/>
        <v>0.25199674060669669</v>
      </c>
      <c r="FC130" s="49">
        <f t="shared" si="289"/>
        <v>0.25094168817356594</v>
      </c>
      <c r="FD130" s="49">
        <f t="shared" si="289"/>
        <v>0.24428951949624284</v>
      </c>
      <c r="FE130" s="49">
        <f t="shared" si="289"/>
        <v>0.29644646969673194</v>
      </c>
      <c r="FF130" s="49">
        <f t="shared" si="289"/>
        <v>0.29476624577964983</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138">
        <f t="shared" si="290"/>
        <v>0.14151523132297428</v>
      </c>
      <c r="BT131" s="49">
        <f t="shared" si="290"/>
        <v>0.13314689660529791</v>
      </c>
      <c r="BU131" s="49">
        <f t="shared" si="290"/>
        <v>0.12218045112781954</v>
      </c>
      <c r="BV131" s="49">
        <f t="shared" si="290"/>
        <v>0.13051654002609564</v>
      </c>
      <c r="BW131" s="13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0.21393591293833134</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0.21107971052770588</v>
      </c>
      <c r="EZ131" s="49">
        <f t="shared" ref="EZ131:FF131" si="307">+EZ118/EZ114</f>
        <v>0.2268415018419066</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138">
        <f t="shared" si="308"/>
        <v>0.41901501185146167</v>
      </c>
      <c r="BT132" s="49">
        <f t="shared" si="308"/>
        <v>0.415831585489008</v>
      </c>
      <c r="BU132" s="49">
        <f t="shared" si="308"/>
        <v>0.42586466165413533</v>
      </c>
      <c r="BV132" s="49">
        <f t="shared" si="308"/>
        <v>0.37104536034998853</v>
      </c>
      <c r="BW132" s="13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0.26903944981862149</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0.28047576285809872</v>
      </c>
      <c r="EZ132" s="49">
        <f t="shared" ref="EZ132:FF132" si="325">+EZ119/EZ114</f>
        <v>0.24389119873310969</v>
      </c>
      <c r="FA132" s="49">
        <f t="shared" si="325"/>
        <v>0.48948339889629827</v>
      </c>
      <c r="FB132" s="49">
        <f t="shared" si="325"/>
        <v>0.49800325939330337</v>
      </c>
      <c r="FC132" s="49">
        <f t="shared" si="325"/>
        <v>0.50905831182643402</v>
      </c>
      <c r="FD132" s="49">
        <f t="shared" si="325"/>
        <v>0.52571048050375713</v>
      </c>
      <c r="FE132" s="49">
        <f t="shared" si="325"/>
        <v>0.48355353030326803</v>
      </c>
      <c r="FF132" s="49">
        <f t="shared" si="325"/>
        <v>0.49523375422035021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138">
        <f t="shared" ref="BS133:BW133" si="328">BS124/BS123</f>
        <v>0.25605175292153587</v>
      </c>
      <c r="BT133" s="49">
        <f t="shared" si="328"/>
        <v>0.26945668135095446</v>
      </c>
      <c r="BU133" s="49">
        <f t="shared" si="328"/>
        <v>0.27</v>
      </c>
      <c r="BV133" s="49">
        <f t="shared" si="328"/>
        <v>0.27</v>
      </c>
      <c r="BW133" s="13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138">
        <f t="shared" si="344"/>
        <v>0.31296637696427004</v>
      </c>
      <c r="BT134" s="49">
        <f t="shared" si="344"/>
        <v>0.3091742406587431</v>
      </c>
      <c r="BU134" s="49">
        <f t="shared" si="344"/>
        <v>0.31088120300751881</v>
      </c>
      <c r="BV134" s="49">
        <f t="shared" si="344"/>
        <v>0.2708631130554916</v>
      </c>
      <c r="BW134" s="13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0.25116690598548969</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138"/>
      <c r="BT135" s="49"/>
      <c r="BU135" s="49"/>
      <c r="BV135" s="49"/>
      <c r="BW135" s="13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0.22006233162537636</v>
      </c>
      <c r="EZ135" s="49">
        <f t="shared" si="359"/>
        <v>0.13138604179417532</v>
      </c>
      <c r="FA135" s="49">
        <f t="shared" si="359"/>
        <v>0.12117743054995232</v>
      </c>
      <c r="FB135" s="49">
        <f t="shared" si="359"/>
        <v>6.7718549498534883E-2</v>
      </c>
      <c r="FC135" s="49">
        <f t="shared" si="359"/>
        <v>3.7463904164692599E-2</v>
      </c>
      <c r="FD135" s="49">
        <f t="shared" si="359"/>
        <v>2.0261544543270678E-2</v>
      </c>
      <c r="FE135" s="49">
        <f t="shared" si="359"/>
        <v>1.3659710373444031E-2</v>
      </c>
      <c r="FF135" s="49">
        <f t="shared" si="359"/>
        <v>7.5457159626238952E-3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139">
        <f t="shared" si="360"/>
        <v>-0.15622222222222226</v>
      </c>
      <c r="BT138" s="107">
        <f t="shared" si="360"/>
        <v>-7.7083172743389605E-3</v>
      </c>
      <c r="BU138" s="107">
        <f t="shared" si="360"/>
        <v>4.6914758269720469E-3</v>
      </c>
      <c r="BV138" s="107">
        <f t="shared" si="360"/>
        <v>-5.7849446814664862E-2</v>
      </c>
      <c r="BW138" s="13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I138" si="378">DB114/CX114-1</f>
        <v>2.2654807853666803E-2</v>
      </c>
      <c r="DC138" s="139">
        <f t="shared" si="378"/>
        <v>-0.29271201103603073</v>
      </c>
      <c r="DD138" s="139">
        <f t="shared" si="378"/>
        <v>-0.54103407010107141</v>
      </c>
      <c r="DE138" s="139">
        <f t="shared" si="378"/>
        <v>-0.41775427047672697</v>
      </c>
      <c r="DF138" s="139">
        <f t="shared" si="378"/>
        <v>-0.41544962257958651</v>
      </c>
      <c r="DG138" s="139">
        <f t="shared" si="378"/>
        <v>-0.18011019283746554</v>
      </c>
      <c r="DH138" s="139">
        <f t="shared" si="378"/>
        <v>2.0262310531689254E-2</v>
      </c>
      <c r="DI138" s="139">
        <f t="shared" si="378"/>
        <v>0.33789298669891177</v>
      </c>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-8.5320492970830442E-2</v>
      </c>
      <c r="ER138" s="56">
        <f t="shared" si="379"/>
        <v>-0.13070450498882957</v>
      </c>
      <c r="ES138" s="56">
        <f t="shared" si="379"/>
        <v>-2.8653283864309209E-2</v>
      </c>
      <c r="ET138" s="56">
        <f t="shared" si="379"/>
        <v>-0.10574284161580982</v>
      </c>
      <c r="EU138" s="56">
        <f t="shared" si="379"/>
        <v>0.53809656518344573</v>
      </c>
      <c r="EV138" s="56">
        <f t="shared" ref="EV138" si="380">EV114/EU114-1</f>
        <v>-0.11119315973571708</v>
      </c>
      <c r="EW138" s="56">
        <f t="shared" ref="EW138" si="381">EW114/EV114-1</f>
        <v>0.77842494206130586</v>
      </c>
      <c r="EX138" s="56">
        <f>EX114/EW114-1</f>
        <v>0.22992417164157053</v>
      </c>
      <c r="EY138" s="56">
        <f t="shared" ref="EY138:FK138" si="382">EY114/EX114-1</f>
        <v>-0.43231977929710919</v>
      </c>
      <c r="EZ138" s="56">
        <f t="shared" si="382"/>
        <v>-0.16253534766608568</v>
      </c>
      <c r="FA138" s="56">
        <f t="shared" si="382"/>
        <v>-6.8562448738103021E-2</v>
      </c>
      <c r="FB138" s="56">
        <f t="shared" si="382"/>
        <v>-0.10528628088398406</v>
      </c>
      <c r="FC138" s="56">
        <f t="shared" si="382"/>
        <v>-9.6216064390381772E-2</v>
      </c>
      <c r="FD138" s="56">
        <f t="shared" si="382"/>
        <v>-7.5492391888376198E-2</v>
      </c>
      <c r="FE138" s="56">
        <f t="shared" si="382"/>
        <v>-0.25834648065959975</v>
      </c>
      <c r="FF138" s="56">
        <f t="shared" si="382"/>
        <v>-9.4869828051803773E-2</v>
      </c>
      <c r="FG138" s="56">
        <f t="shared" si="382"/>
        <v>-0.17125324698709976</v>
      </c>
      <c r="FH138" s="56">
        <f t="shared" si="382"/>
        <v>-7.0035655600889535E-2</v>
      </c>
      <c r="FI138" s="56">
        <f t="shared" si="382"/>
        <v>-6.33253451608492E-2</v>
      </c>
      <c r="FJ138" s="56">
        <f t="shared" si="382"/>
        <v>-5.7857965802351474E-2</v>
      </c>
      <c r="FK138" s="56">
        <f t="shared" si="382"/>
        <v>-5.2793871259921632E-2</v>
      </c>
      <c r="FL138" s="56"/>
      <c r="FM138" s="56"/>
      <c r="FN138" s="56"/>
      <c r="FO138" s="56"/>
      <c r="FP138" s="56"/>
      <c r="FQ138" s="93"/>
      <c r="FR138" s="56">
        <v>0</v>
      </c>
      <c r="FS138" s="94"/>
      <c r="FT138" s="56"/>
      <c r="FU138" s="14" t="s">
        <v>819</v>
      </c>
    </row>
    <row r="139" spans="2:179" s="5" customFormat="1">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139"/>
      <c r="BT139" s="107"/>
      <c r="BU139" s="107"/>
      <c r="BV139" s="107"/>
      <c r="BW139" s="13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v>0.32</v>
      </c>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140">
        <f t="shared" si="383"/>
        <v>-0.13566113337149399</v>
      </c>
      <c r="BT140" s="129">
        <f t="shared" si="383"/>
        <v>-1.802816901408455E-2</v>
      </c>
      <c r="BU140" s="129">
        <f t="shared" si="383"/>
        <v>-5.0000000000000044E-2</v>
      </c>
      <c r="BV140" s="129">
        <f t="shared" si="383"/>
        <v>-5.0000000000000044E-2</v>
      </c>
      <c r="BW140" s="14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140">
        <f t="shared" si="389"/>
        <v>0</v>
      </c>
      <c r="BT141" s="129">
        <f t="shared" si="389"/>
        <v>0.13209494324045412</v>
      </c>
      <c r="BU141" s="129">
        <f t="shared" si="389"/>
        <v>0.18769551616266944</v>
      </c>
      <c r="BV141" s="129">
        <f t="shared" si="389"/>
        <v>0.162645218945487</v>
      </c>
      <c r="BW141" s="14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0.39941756272401441</v>
      </c>
      <c r="ER141" s="40">
        <f t="shared" si="391"/>
        <v>-8.4520569873539286E-2</v>
      </c>
      <c r="ES141" s="40">
        <f t="shared" si="391"/>
        <v>-2.0632977793320517E-2</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3.8843231508760567E-3</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40"/>
      <c r="BT142" s="129"/>
      <c r="BU142" s="129"/>
      <c r="BV142" s="129"/>
      <c r="BW142" s="14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138">
        <f t="shared" si="397"/>
        <v>2.3150561702639738E-2</v>
      </c>
      <c r="BT144" s="49">
        <f t="shared" si="397"/>
        <v>9.8092476576769672E-2</v>
      </c>
      <c r="BU144" s="49">
        <f t="shared" si="397"/>
        <v>2.642758429211356E-2</v>
      </c>
      <c r="BV144" s="49">
        <f t="shared" si="397"/>
        <v>-0.11817203898050976</v>
      </c>
      <c r="BW144" s="13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138"/>
      <c r="BT145" s="49"/>
      <c r="BU145" s="49"/>
      <c r="BV145" s="49"/>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115"/>
      <c r="BT146" s="44"/>
      <c r="BU146" s="44"/>
      <c r="BV146" s="44"/>
      <c r="BW146" s="11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115"/>
      <c r="BT148" s="44"/>
      <c r="BU148" s="44"/>
      <c r="BV148" s="44"/>
      <c r="BW148" s="11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-50970355.696100093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-8.9947236786345641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115"/>
      <c r="BT159" s="44"/>
      <c r="BU159" s="44"/>
      <c r="BV159" s="44"/>
      <c r="BW159" s="11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115"/>
      <c r="BT203" s="44"/>
      <c r="BU203" s="44"/>
      <c r="BV203" s="44"/>
      <c r="BW203" s="11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115"/>
      <c r="BT205" s="44"/>
      <c r="BU205" s="44"/>
      <c r="BV205" s="44"/>
      <c r="BW205" s="11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44307.990000000005</v>
      </c>
      <c r="ER207" s="44">
        <f t="shared" si="407"/>
        <v>38516.736099999995</v>
      </c>
      <c r="ES207" s="44">
        <f t="shared" si="407"/>
        <v>37413.10512700001</v>
      </c>
      <c r="ET207" s="44">
        <f t="shared" si="407"/>
        <v>33456.937077200004</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141"/>
      <c r="BT208" s="55"/>
      <c r="BU208" s="55"/>
      <c r="BV208" s="55"/>
      <c r="BW208" s="14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115"/>
      <c r="BT211" s="44"/>
      <c r="BU211" s="44"/>
      <c r="BV211" s="44"/>
      <c r="BW211" s="11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2024-11-22T13:37:01Z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