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8BA11E7-2679-4048-959B-06450C42F1F1}" xr6:coauthVersionLast="47" xr6:coauthVersionMax="47" xr10:uidLastSave="{00000000-0000-0000-0000-000000000000}"/>
  <bookViews>
    <workbookView xWindow="-26700" yWindow="540" windowWidth="26490" windowHeight="19650" xr2:uid="{2804E39D-5296-473D-A17D-443404DD5D3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7" i="2" l="1"/>
  <c r="AA17" i="2"/>
  <c r="AA12" i="2"/>
  <c r="AA7" i="2"/>
  <c r="AA8" i="2" s="1"/>
  <c r="AA10" i="2" s="1"/>
  <c r="AA5" i="2"/>
  <c r="AA6" i="2"/>
  <c r="J7" i="1"/>
  <c r="J6" i="1"/>
  <c r="J5" i="1"/>
  <c r="J4" i="1"/>
  <c r="I7" i="2"/>
  <c r="I5" i="2"/>
  <c r="I6" i="2" s="1"/>
  <c r="I8" i="2" s="1"/>
  <c r="I10" i="2" s="1"/>
  <c r="I12" i="2" s="1"/>
  <c r="L7" i="2"/>
  <c r="L5" i="2"/>
  <c r="L6" i="2" s="1"/>
  <c r="L8" i="2" s="1"/>
  <c r="L10" i="2" s="1"/>
  <c r="L12" i="2" s="1"/>
  <c r="M7" i="2"/>
  <c r="M5" i="2"/>
  <c r="M6" i="2" s="1"/>
  <c r="M8" i="2" s="1"/>
  <c r="M10" i="2" s="1"/>
  <c r="M12" i="2" s="1"/>
</calcChain>
</file>

<file path=xl/sharedStrings.xml><?xml version="1.0" encoding="utf-8"?>
<sst xmlns="http://schemas.openxmlformats.org/spreadsheetml/2006/main" count="46" uniqueCount="44">
  <si>
    <t>Price INR</t>
  </si>
  <si>
    <t>Shares</t>
  </si>
  <si>
    <t>MC INR</t>
  </si>
  <si>
    <t>Cash INR</t>
  </si>
  <si>
    <t>Debt INR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</si>
  <si>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</si>
  <si>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</si>
  <si>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</si>
  <si>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</si>
  <si>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</si>
  <si>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</si>
  <si>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</si>
  <si>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</si>
  <si>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</si>
  <si>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</si>
  <si>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</si>
  <si>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</si>
  <si>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</si>
  <si>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Main</t>
  </si>
  <si>
    <t>COGS</t>
  </si>
  <si>
    <t>Gross Profit</t>
  </si>
  <si>
    <t>SG&amp;A</t>
  </si>
  <si>
    <t>Operating Profit</t>
  </si>
  <si>
    <t>Finance</t>
  </si>
  <si>
    <t>Pretax Income</t>
  </si>
  <si>
    <t>Taxes</t>
  </si>
  <si>
    <t>Net Income</t>
  </si>
  <si>
    <t>FY13</t>
  </si>
  <si>
    <t>FY14</t>
  </si>
  <si>
    <t>FY15</t>
  </si>
  <si>
    <t>FY16</t>
  </si>
  <si>
    <t>FY17</t>
  </si>
  <si>
    <t>FY18</t>
  </si>
  <si>
    <t>FY19</t>
  </si>
  <si>
    <t>FY20</t>
  </si>
  <si>
    <t>FY21</t>
  </si>
  <si>
    <t>FY22</t>
  </si>
  <si>
    <t>EV INR</t>
  </si>
  <si>
    <t>Q224</t>
  </si>
  <si>
    <t>FY23</t>
  </si>
  <si>
    <t>FY24</t>
  </si>
  <si>
    <t>CFFO</t>
  </si>
  <si>
    <t>FCF</t>
  </si>
  <si>
    <t>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</si>
</sst>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037D2C5-CD49-42D3-B70D-8BA5934C7A6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18585</xdr:colOff>
      <xdr:row>0</xdr:row>
      <xdr:rowOff>41817</xdr:rowOff>
    </xdr:from>
    <xdr:to>
      <xdr:col>13</xdr:col>
      <xdr:colOff>18585</xdr:colOff>
      <xdr:row>34</xdr:row>
      <xdr:rowOff>18586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7E744E-B731-ED1D-F2FE-E003DCA4C658}"/>
            </a:ext>
          </a:extLst>
        </xdr:cNvPr>
        <xdr:cNvCxnSpPr/>
      </xdr:nvCxnSpPr>
      <xdr:spPr>
        <a:xfrm>
          <a:off x="7773329" y="41817"/>
          <a:ext cx="0" cy="53432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7BF51-3531-4F8B-B54C-DB136B4A1D0F}">
  <dimension ref="I2:K7"/>
  <sheetViews>
    <sheetView tabSelected="1" zoomScale="220" zoomScaleNormal="220" workbookViewId="0">
      <selection activeCell="J6" sqref="J6"/>
    </sheetView>
  </sheetViews>
  <sheetFormatPr defaultRowHeight="12.75" x14ac:dyDescent="0.2"/>
  <cols>
    <col min="10" max="10" width="10.85546875" customWidth="1"/>
  </cols>
  <sheetData>
    <row r="2" spans="9:11" x14ac:dyDescent="0.2">
      <c r="I2" t="s">
        <v>0</v>
      </c>
      <c r="J2" s="1">
        <v>1815.95</v>
      </c>
    </row>
    <row r="3" spans="9:11" x14ac:dyDescent="0.2">
      <c r="I3" t="s">
        <v>1</v>
      </c>
      <c r="J3" s="1">
        <v>2399</v>
      </c>
      <c r="K3" s="2" t="s">
        <v>38</v>
      </c>
    </row>
    <row r="4" spans="9:11" x14ac:dyDescent="0.2">
      <c r="I4" t="s">
        <v>2</v>
      </c>
      <c r="J4" s="1">
        <f>+J2*J3</f>
        <v>4356464.05</v>
      </c>
    </row>
    <row r="5" spans="9:11" x14ac:dyDescent="0.2">
      <c r="I5" t="s">
        <v>3</v>
      </c>
      <c r="J5" s="1">
        <f>7695.5+68.8+33869+520.4+123985.8+245.1</f>
        <v>166384.6</v>
      </c>
      <c r="K5" s="2" t="s">
        <v>38</v>
      </c>
    </row>
    <row r="6" spans="9:11" x14ac:dyDescent="0.2">
      <c r="I6" t="s">
        <v>4</v>
      </c>
      <c r="J6" s="1">
        <f>110360.1+704.6+25491.2</f>
        <v>136555.90000000002</v>
      </c>
      <c r="K6" s="2" t="s">
        <v>38</v>
      </c>
    </row>
    <row r="7" spans="9:11" x14ac:dyDescent="0.2">
      <c r="I7" t="s">
        <v>37</v>
      </c>
      <c r="J7" s="1">
        <f>+J4-J5+J6</f>
        <v>4326635.3499999996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3269B-2360-4737-9277-78EB0C000931}">
  <dimension ref="A1:AA17"/>
  <sheetViews>
    <sheetView zoomScale="190" zoomScaleNormal="190" workbookViewId="0">
      <pane xSplit="2" ySplit="3" topLeftCell="T4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14.28515625" customWidth="1"/>
    <col min="3" max="14" width="9.140625" style="2"/>
  </cols>
  <sheetData>
    <row r="1" spans="1:27" x14ac:dyDescent="0.2">
      <c r="A1" s="7" t="s">
        <v>18</v>
      </c>
    </row>
    <row r="2" spans="1:27" x14ac:dyDescent="0.2">
      <c r="AA2" s="6">
        <v>45382</v>
      </c>
    </row>
    <row r="3" spans="1:27" x14ac:dyDescent="0.2"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P3" s="2" t="s">
        <v>27</v>
      </c>
      <c r="Q3" s="2" t="s">
        <v>28</v>
      </c>
      <c r="R3" s="2" t="s">
        <v>29</v>
      </c>
      <c r="S3" s="2" t="s">
        <v>30</v>
      </c>
      <c r="T3" s="2" t="s">
        <v>31</v>
      </c>
      <c r="U3" s="2" t="s">
        <v>32</v>
      </c>
      <c r="V3" s="2" t="s">
        <v>33</v>
      </c>
      <c r="W3" s="2" t="s">
        <v>34</v>
      </c>
      <c r="X3" s="2" t="s">
        <v>35</v>
      </c>
      <c r="Y3" s="2" t="s">
        <v>36</v>
      </c>
      <c r="Z3" s="2" t="s">
        <v>39</v>
      </c>
      <c r="AA3" s="2" t="s">
        <v>40</v>
      </c>
    </row>
    <row r="4" spans="1:27" s="4" customFormat="1" x14ac:dyDescent="0.2">
      <c r="B4" s="4" t="s">
        <v>5</v>
      </c>
      <c r="C4" s="5"/>
      <c r="D4" s="5"/>
      <c r="E4" s="5"/>
      <c r="F4" s="5"/>
      <c r="G4" s="5"/>
      <c r="H4" s="5"/>
      <c r="I4" s="5">
        <v>98488.2</v>
      </c>
      <c r="J4" s="5"/>
      <c r="K4" s="5"/>
      <c r="L4" s="5">
        <v>107639</v>
      </c>
      <c r="M4" s="5">
        <v>110375</v>
      </c>
      <c r="N4" s="5"/>
      <c r="P4" s="4">
        <v>112999</v>
      </c>
      <c r="Q4" s="4">
        <v>160804</v>
      </c>
      <c r="R4" s="4">
        <v>273920</v>
      </c>
      <c r="S4" s="4">
        <v>284870</v>
      </c>
      <c r="T4" s="4">
        <v>315784</v>
      </c>
      <c r="U4" s="4">
        <v>264895</v>
      </c>
      <c r="V4" s="4">
        <v>290659</v>
      </c>
      <c r="W4" s="4">
        <v>328375</v>
      </c>
      <c r="X4" s="4">
        <v>334981</v>
      </c>
      <c r="Y4" s="4">
        <v>386545</v>
      </c>
      <c r="AA4" s="4">
        <v>498510.4</v>
      </c>
    </row>
    <row r="5" spans="1:27" s="1" customFormat="1" x14ac:dyDescent="0.2">
      <c r="B5" s="1" t="s">
        <v>19</v>
      </c>
      <c r="C5" s="3"/>
      <c r="D5" s="3"/>
      <c r="E5" s="3"/>
      <c r="F5" s="3"/>
      <c r="G5" s="3"/>
      <c r="H5" s="3"/>
      <c r="I5" s="3">
        <f>15849.4+8735.8+633.4</f>
        <v>25218.6</v>
      </c>
      <c r="J5" s="3"/>
      <c r="K5" s="3"/>
      <c r="L5" s="3">
        <f>20006+9108.3-112.3</f>
        <v>29002</v>
      </c>
      <c r="M5" s="3">
        <f>20173.4+8810.5-1903.2</f>
        <v>27080.7</v>
      </c>
      <c r="N5" s="3"/>
      <c r="AA5" s="1">
        <f>69043.3+34661.5+2921.3</f>
        <v>106626.1</v>
      </c>
    </row>
    <row r="6" spans="1:27" s="1" customFormat="1" x14ac:dyDescent="0.2">
      <c r="B6" s="1" t="s">
        <v>20</v>
      </c>
      <c r="C6" s="3"/>
      <c r="D6" s="3"/>
      <c r="E6" s="3"/>
      <c r="F6" s="3"/>
      <c r="G6" s="3"/>
      <c r="H6" s="3"/>
      <c r="I6" s="3">
        <f>+I4-I5</f>
        <v>73269.600000000006</v>
      </c>
      <c r="J6" s="3"/>
      <c r="K6" s="3"/>
      <c r="L6" s="3">
        <f>+L4-L5</f>
        <v>78637</v>
      </c>
      <c r="M6" s="3">
        <f>+M4-M5</f>
        <v>83294.3</v>
      </c>
      <c r="N6" s="3"/>
      <c r="AA6" s="1">
        <f>+AA4-AA5</f>
        <v>391884.30000000005</v>
      </c>
    </row>
    <row r="7" spans="1:27" s="1" customFormat="1" x14ac:dyDescent="0.2">
      <c r="B7" s="1" t="s">
        <v>21</v>
      </c>
      <c r="C7" s="3"/>
      <c r="D7" s="3"/>
      <c r="E7" s="3"/>
      <c r="F7" s="3"/>
      <c r="G7" s="3"/>
      <c r="H7" s="3"/>
      <c r="I7" s="3">
        <f>18062.7+25915.1</f>
        <v>43977.8</v>
      </c>
      <c r="J7" s="3"/>
      <c r="K7" s="3"/>
      <c r="L7" s="3">
        <f>20748.5+30479.9</f>
        <v>51228.4</v>
      </c>
      <c r="M7" s="3">
        <f>20045.6+30416.3</f>
        <v>50461.899999999994</v>
      </c>
      <c r="N7" s="3"/>
      <c r="AA7" s="1">
        <f>94290.6+154181.8</f>
        <v>248472.4</v>
      </c>
    </row>
    <row r="8" spans="1:27" s="1" customFormat="1" x14ac:dyDescent="0.2">
      <c r="B8" s="1" t="s">
        <v>22</v>
      </c>
      <c r="C8" s="3"/>
      <c r="D8" s="3"/>
      <c r="E8" s="3"/>
      <c r="F8" s="3"/>
      <c r="G8" s="3"/>
      <c r="H8" s="3"/>
      <c r="I8" s="3">
        <f>+I6-I7</f>
        <v>29291.800000000003</v>
      </c>
      <c r="J8" s="3"/>
      <c r="K8" s="3"/>
      <c r="L8" s="3">
        <f>+L6-L7</f>
        <v>27408.6</v>
      </c>
      <c r="M8" s="3">
        <f>+M6-M7</f>
        <v>32832.400000000009</v>
      </c>
      <c r="N8" s="3"/>
      <c r="AA8" s="1">
        <f>+AA6-AA7</f>
        <v>143411.90000000005</v>
      </c>
    </row>
    <row r="9" spans="1:27" s="1" customFormat="1" x14ac:dyDescent="0.2">
      <c r="B9" s="1" t="s">
        <v>23</v>
      </c>
      <c r="C9" s="3"/>
      <c r="D9" s="3"/>
      <c r="E9" s="3"/>
      <c r="F9" s="3"/>
      <c r="G9" s="3"/>
      <c r="H9" s="3"/>
      <c r="I9" s="3">
        <v>-359.5</v>
      </c>
      <c r="J9" s="3"/>
      <c r="K9" s="3"/>
      <c r="L9" s="3">
        <v>-136.9</v>
      </c>
      <c r="M9" s="3">
        <v>-193.9</v>
      </c>
      <c r="N9" s="3"/>
      <c r="AA9" s="1">
        <v>2384.6999999999998</v>
      </c>
    </row>
    <row r="10" spans="1:27" s="1" customFormat="1" x14ac:dyDescent="0.2">
      <c r="B10" s="1" t="s">
        <v>24</v>
      </c>
      <c r="C10" s="3"/>
      <c r="D10" s="3"/>
      <c r="E10" s="3"/>
      <c r="F10" s="3"/>
      <c r="G10" s="3"/>
      <c r="H10" s="3"/>
      <c r="I10" s="3">
        <f>+I8+I9</f>
        <v>28932.300000000003</v>
      </c>
      <c r="J10" s="3"/>
      <c r="K10" s="3"/>
      <c r="L10" s="3">
        <f>+L8+L9</f>
        <v>27271.699999999997</v>
      </c>
      <c r="M10" s="3">
        <f>+M8+M9</f>
        <v>32638.500000000007</v>
      </c>
      <c r="N10" s="3"/>
      <c r="AA10" s="1">
        <f>+AA8-AA9</f>
        <v>141027.20000000004</v>
      </c>
    </row>
    <row r="11" spans="1:27" s="1" customFormat="1" x14ac:dyDescent="0.2">
      <c r="B11" s="1" t="s">
        <v>25</v>
      </c>
      <c r="C11" s="3"/>
      <c r="D11" s="3"/>
      <c r="E11" s="3"/>
      <c r="F11" s="3"/>
      <c r="G11" s="3"/>
      <c r="H11" s="3"/>
      <c r="I11" s="3">
        <v>1977.8</v>
      </c>
      <c r="J11" s="3"/>
      <c r="K11" s="3"/>
      <c r="L11" s="3">
        <v>1889.9</v>
      </c>
      <c r="M11" s="3">
        <v>1522.6</v>
      </c>
      <c r="N11" s="3"/>
      <c r="AA11" s="1">
        <v>14394.5</v>
      </c>
    </row>
    <row r="12" spans="1:27" s="1" customFormat="1" x14ac:dyDescent="0.2">
      <c r="B12" s="1" t="s">
        <v>26</v>
      </c>
      <c r="C12" s="3"/>
      <c r="D12" s="3"/>
      <c r="E12" s="3"/>
      <c r="F12" s="3"/>
      <c r="G12" s="3"/>
      <c r="H12" s="3"/>
      <c r="I12" s="3">
        <f>+I10-I11</f>
        <v>26954.500000000004</v>
      </c>
      <c r="J12" s="3"/>
      <c r="K12" s="3"/>
      <c r="L12" s="3">
        <f>+L10-L11</f>
        <v>25381.799999999996</v>
      </c>
      <c r="M12" s="3">
        <f>+M10-M11</f>
        <v>31115.900000000009</v>
      </c>
      <c r="N12" s="3"/>
      <c r="AA12" s="1">
        <f>+AA10-AA11</f>
        <v>126632.70000000004</v>
      </c>
    </row>
    <row r="15" spans="1:27" x14ac:dyDescent="0.2">
      <c r="B15" s="1" t="s">
        <v>41</v>
      </c>
      <c r="Z15" s="1">
        <v>49593.3</v>
      </c>
      <c r="AA15" s="1">
        <v>121349.8</v>
      </c>
    </row>
    <row r="16" spans="1:27" x14ac:dyDescent="0.2">
      <c r="B16" s="1" t="s">
        <v>43</v>
      </c>
      <c r="Z16" s="1">
        <v>20855.8</v>
      </c>
      <c r="AA16" s="1">
        <v>22018.1</v>
      </c>
    </row>
    <row r="17" spans="2:27" x14ac:dyDescent="0.2">
      <c r="B17" t="s">
        <v>42</v>
      </c>
      <c r="Z17" s="1">
        <f>+Z15-Z16</f>
        <v>28737.500000000004</v>
      </c>
      <c r="AA17" s="1">
        <f>+AA15-AA16</f>
        <v>99331.700000000012</v>
      </c>
    </row>
  </sheetData>
  <hyperlinks>
    <hyperlink ref="A1" location="Main!A1" display="Main" xr:uid="{49CCA6A6-D113-4E47-AAF1-DD5ABC4F5D3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2022-12-31T00:59:16Z</dcterms:created>
  <dcterms:modified xsi:type="dcterms:W3CDTF">2024-09-02T18:26:45Z</dcterms:modified>
</cp:coreProperties>
</file>