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21042709-26C2-4B33-9308-D23445B707DD}" xr6:coauthVersionLast="47" xr6:coauthVersionMax="47" xr10:uidLastSave="{00000000-0000-0000-0000-000000000000}"/>
  <bookViews>
    <workbookView xWindow="8685" yWindow="30" windowWidth="20145" windowHeight="15465" activeTab="1" xr2:uid="{E6509C3E-AEFE-495C-9954-6EF38529214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5" i="2" l="1"/>
  <c r="K42" i="2"/>
  <c r="K38" i="2"/>
  <c r="K46" i="2" s="1"/>
  <c r="K40" i="2"/>
  <c r="K27" i="2"/>
  <c r="K25" i="2"/>
  <c r="K36" i="2" s="1"/>
  <c r="K32" i="2"/>
  <c r="K16" i="2"/>
  <c r="J16" i="2"/>
  <c r="G16" i="2"/>
  <c r="K14" i="2"/>
  <c r="J14" i="2"/>
  <c r="G14" i="2"/>
  <c r="K12" i="2"/>
  <c r="J12" i="2"/>
  <c r="G12" i="2"/>
  <c r="G7" i="2"/>
  <c r="G9" i="2" s="1"/>
  <c r="G13" i="2" s="1"/>
  <c r="G15" i="2" s="1"/>
  <c r="J7" i="2"/>
  <c r="J9" i="2" s="1"/>
  <c r="J13" i="2" s="1"/>
  <c r="J15" i="2" s="1"/>
  <c r="J17" i="2" s="1"/>
  <c r="J18" i="2" s="1"/>
  <c r="K7" i="2"/>
  <c r="K9" i="2" s="1"/>
  <c r="K13" i="2" s="1"/>
  <c r="K15" i="2" s="1"/>
  <c r="K17" i="2" s="1"/>
  <c r="K18" i="2" s="1"/>
  <c r="L3" i="1"/>
  <c r="K24" i="2" l="1"/>
  <c r="G17" i="2"/>
  <c r="G18" i="2" s="1"/>
  <c r="L4" i="1"/>
  <c r="L7" i="1" s="1"/>
</calcChain>
</file>

<file path=xl/sharedStrings.xml><?xml version="1.0" encoding="utf-8"?>
<sst xmlns="http://schemas.openxmlformats.org/spreadsheetml/2006/main" count="62" uniqueCount="55">
  <si>
    <t>Price</t>
  </si>
  <si>
    <t>Shares</t>
  </si>
  <si>
    <t>MC</t>
  </si>
  <si>
    <t>Cash</t>
  </si>
  <si>
    <t>Debt</t>
  </si>
  <si>
    <t>EV</t>
  </si>
  <si>
    <t>Founded</t>
  </si>
  <si>
    <t>Q122</t>
  </si>
  <si>
    <t>Main</t>
  </si>
  <si>
    <t>RMB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</si>
  <si>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</si>
  <si>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</si>
  <si>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</si>
  <si>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</si>
  <si>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</si>
  <si>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</si>
  <si>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</si>
  <si>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</si>
  <si>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</si>
  <si>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</si>
  <si>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</si>
  <si>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</si>
  <si>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Marketing</t>
  </si>
  <si>
    <t>Other</t>
  </si>
  <si>
    <t>COGS</t>
  </si>
  <si>
    <t>Gross Margin</t>
  </si>
  <si>
    <t>SG&amp;A</t>
  </si>
  <si>
    <t>R&amp;D</t>
  </si>
  <si>
    <t>OpEx</t>
  </si>
  <si>
    <t>OpInc</t>
  </si>
  <si>
    <t>Interest</t>
  </si>
  <si>
    <t>Pretax</t>
  </si>
  <si>
    <t>Taxes</t>
  </si>
  <si>
    <t>Net Income</t>
  </si>
  <si>
    <t>EPS</t>
  </si>
  <si>
    <t>Copyrights</t>
  </si>
  <si>
    <t>Produced content</t>
  </si>
  <si>
    <t>Goodwill</t>
  </si>
  <si>
    <t>AR</t>
  </si>
  <si>
    <t>Related Parties</t>
  </si>
  <si>
    <t>ONCA</t>
  </si>
  <si>
    <t>PP&amp;E</t>
  </si>
  <si>
    <t>Leases</t>
  </si>
  <si>
    <t>OCA</t>
  </si>
  <si>
    <t>Assets</t>
  </si>
  <si>
    <t>DR</t>
  </si>
  <si>
    <t>AP</t>
  </si>
  <si>
    <t>Related</t>
  </si>
  <si>
    <t>Net Cash</t>
  </si>
  <si>
    <t>L+SE</t>
  </si>
  <si>
    <t>SE</t>
  </si>
  <si>
    <t>ONCL</t>
  </si>
  <si>
    <t>Cash RMB</t>
  </si>
  <si>
    <t>Debt RMB</t>
  </si>
  <si>
    <t>iQIYI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</si>
</sst>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57150</xdr:rowOff>
    </xdr:from>
    <xdr:to>
      <xdr:col>11</xdr:col>
      <xdr:colOff>28575</xdr:colOff>
      <xdr:row>46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959509-F37D-7B08-8B1F-EA79E79CAF1D}"/>
            </a:ext>
          </a:extLst>
        </xdr:cNvPr>
        <xdr:cNvCxnSpPr/>
      </xdr:nvCxnSpPr>
      <xdr:spPr>
        <a:xfrm>
          <a:off x="6657975" y="57150"/>
          <a:ext cx="0" cy="714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D289-974A-40CE-AEFB-C496CBF2CC73}">
  <dimension ref="K2:M9"/>
  <sheetViews>
    <sheetView workbookViewId="0">
      <selection activeCell="K6" sqref="K6"/>
    </sheetView>
  </sheetViews>
  <sheetFormatPr defaultRowHeight="12.75" x14ac:dyDescent="0.2"/>
  <cols>
    <col min="11" max="11" width="11.85546875" customWidth="1"/>
  </cols>
  <sheetData>
    <row r="2" spans="11:13" x14ac:dyDescent="0.2">
      <c r="K2" t="s">
        <v>0</v>
      </c>
      <c r="L2">
        <v>138.16999999999999</v>
      </c>
    </row>
    <row r="3" spans="11:13" x14ac:dyDescent="0.2">
      <c r="K3" t="s">
        <v>1</v>
      </c>
      <c r="L3" s="1">
        <f>2767/8</f>
        <v>345.875</v>
      </c>
      <c r="M3" s="2" t="s">
        <v>7</v>
      </c>
    </row>
    <row r="4" spans="11:13" x14ac:dyDescent="0.2">
      <c r="K4" t="s">
        <v>2</v>
      </c>
      <c r="L4" s="1">
        <f>+L2*L3</f>
        <v>47789.548749999994</v>
      </c>
    </row>
    <row r="5" spans="11:13" x14ac:dyDescent="0.2">
      <c r="K5" t="s">
        <v>52</v>
      </c>
      <c r="L5" s="1">
        <v>255226</v>
      </c>
      <c r="M5" s="2" t="s">
        <v>7</v>
      </c>
    </row>
    <row r="6" spans="11:13" x14ac:dyDescent="0.2">
      <c r="K6" t="s">
        <v>53</v>
      </c>
      <c r="L6" s="1">
        <v>83627</v>
      </c>
      <c r="M6" s="2" t="s">
        <v>7</v>
      </c>
    </row>
    <row r="7" spans="11:13" x14ac:dyDescent="0.2">
      <c r="K7" t="s">
        <v>5</v>
      </c>
      <c r="L7" s="1">
        <f>+L4-L5+L6</f>
        <v>-123809.45125000001</v>
      </c>
    </row>
    <row r="9" spans="11:13" x14ac:dyDescent="0.2">
      <c r="K9" t="s">
        <v>6</v>
      </c>
      <c r="L9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57A8-EE5B-46CF-8076-BD55C12B5BDA}">
  <dimension ref="A1:N4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2.140625" bestFit="1" customWidth="1"/>
    <col min="3" max="14" width="9.140625" style="2"/>
  </cols>
  <sheetData>
    <row r="1" spans="1:14" x14ac:dyDescent="0.2">
      <c r="A1" s="7" t="s">
        <v>8</v>
      </c>
    </row>
    <row r="2" spans="1:14" x14ac:dyDescent="0.2">
      <c r="B2" t="s">
        <v>9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7</v>
      </c>
      <c r="L2" s="2" t="s">
        <v>19</v>
      </c>
      <c r="M2" s="2" t="s">
        <v>20</v>
      </c>
      <c r="N2" s="2" t="s">
        <v>21</v>
      </c>
    </row>
    <row r="3" spans="1:14" x14ac:dyDescent="0.2">
      <c r="B3" t="s">
        <v>54</v>
      </c>
      <c r="G3" s="2">
        <v>7968</v>
      </c>
      <c r="J3" s="2">
        <v>7389</v>
      </c>
      <c r="K3" s="2">
        <v>7277</v>
      </c>
    </row>
    <row r="5" spans="1:14" s="1" customFormat="1" x14ac:dyDescent="0.2">
      <c r="B5" s="1" t="s">
        <v>22</v>
      </c>
      <c r="C5" s="3"/>
      <c r="D5" s="3"/>
      <c r="E5" s="3"/>
      <c r="F5" s="3"/>
      <c r="G5" s="3">
        <v>18094</v>
      </c>
      <c r="H5" s="3"/>
      <c r="I5" s="3"/>
      <c r="J5" s="3">
        <v>20723</v>
      </c>
      <c r="K5" s="3">
        <v>16929</v>
      </c>
      <c r="L5" s="3"/>
      <c r="M5" s="3"/>
      <c r="N5" s="3"/>
    </row>
    <row r="6" spans="1:14" s="1" customFormat="1" x14ac:dyDescent="0.2">
      <c r="B6" s="1" t="s">
        <v>23</v>
      </c>
      <c r="C6" s="3"/>
      <c r="D6" s="3"/>
      <c r="E6" s="3"/>
      <c r="F6" s="3"/>
      <c r="G6" s="3">
        <v>10040</v>
      </c>
      <c r="H6" s="3"/>
      <c r="I6" s="3"/>
      <c r="J6" s="3">
        <v>12365</v>
      </c>
      <c r="K6" s="3">
        <v>11482</v>
      </c>
      <c r="L6" s="3"/>
      <c r="M6" s="3"/>
      <c r="N6" s="3"/>
    </row>
    <row r="7" spans="1:14" s="4" customFormat="1" x14ac:dyDescent="0.2">
      <c r="B7" s="4" t="s">
        <v>10</v>
      </c>
      <c r="C7" s="5"/>
      <c r="D7" s="5"/>
      <c r="E7" s="5"/>
      <c r="F7" s="5"/>
      <c r="G7" s="5">
        <f>+G5+G6</f>
        <v>28134</v>
      </c>
      <c r="H7" s="5"/>
      <c r="I7" s="5"/>
      <c r="J7" s="5">
        <f>+J5+J6</f>
        <v>33088</v>
      </c>
      <c r="K7" s="5">
        <f>+K5+K6</f>
        <v>28411</v>
      </c>
      <c r="L7" s="5"/>
      <c r="M7" s="5"/>
      <c r="N7" s="5"/>
    </row>
    <row r="8" spans="1:14" s="1" customFormat="1" x14ac:dyDescent="0.2">
      <c r="B8" s="1" t="s">
        <v>24</v>
      </c>
      <c r="C8" s="3"/>
      <c r="D8" s="3"/>
      <c r="E8" s="3"/>
      <c r="F8" s="3"/>
      <c r="G8" s="3">
        <v>15002</v>
      </c>
      <c r="H8" s="3"/>
      <c r="I8" s="3"/>
      <c r="J8" s="3">
        <v>17289</v>
      </c>
      <c r="K8" s="3">
        <v>15546</v>
      </c>
      <c r="L8" s="3"/>
      <c r="M8" s="3"/>
      <c r="N8" s="3"/>
    </row>
    <row r="9" spans="1:14" s="1" customFormat="1" x14ac:dyDescent="0.2">
      <c r="B9" s="1" t="s">
        <v>25</v>
      </c>
      <c r="C9" s="3"/>
      <c r="D9" s="3"/>
      <c r="E9" s="3"/>
      <c r="F9" s="3"/>
      <c r="G9" s="3">
        <f>+G7-G8</f>
        <v>13132</v>
      </c>
      <c r="H9" s="3"/>
      <c r="I9" s="3"/>
      <c r="J9" s="3">
        <f t="shared" ref="J9:K9" si="0">+J7-J8</f>
        <v>15799</v>
      </c>
      <c r="K9" s="3">
        <f t="shared" si="0"/>
        <v>12865</v>
      </c>
      <c r="L9" s="3"/>
      <c r="M9" s="3"/>
      <c r="N9" s="3"/>
    </row>
    <row r="10" spans="1:14" s="1" customFormat="1" x14ac:dyDescent="0.2">
      <c r="B10" s="1" t="s">
        <v>26</v>
      </c>
      <c r="C10" s="3"/>
      <c r="D10" s="3"/>
      <c r="E10" s="3"/>
      <c r="F10" s="3"/>
      <c r="G10" s="3">
        <v>5245</v>
      </c>
      <c r="H10" s="3"/>
      <c r="I10" s="3"/>
      <c r="J10" s="3">
        <v>6451</v>
      </c>
      <c r="K10" s="3">
        <v>4656</v>
      </c>
      <c r="L10" s="3"/>
      <c r="M10" s="3"/>
      <c r="N10" s="3"/>
    </row>
    <row r="11" spans="1:14" s="1" customFormat="1" x14ac:dyDescent="0.2">
      <c r="B11" s="1" t="s">
        <v>27</v>
      </c>
      <c r="C11" s="3"/>
      <c r="D11" s="3"/>
      <c r="E11" s="3"/>
      <c r="F11" s="3"/>
      <c r="G11" s="3">
        <v>5098</v>
      </c>
      <c r="H11" s="3"/>
      <c r="I11" s="3"/>
      <c r="J11" s="3">
        <v>7390</v>
      </c>
      <c r="K11" s="3">
        <v>5608</v>
      </c>
      <c r="L11" s="3"/>
      <c r="M11" s="3"/>
      <c r="N11" s="3"/>
    </row>
    <row r="12" spans="1:14" s="1" customFormat="1" x14ac:dyDescent="0.2">
      <c r="B12" s="1" t="s">
        <v>28</v>
      </c>
      <c r="C12" s="3"/>
      <c r="D12" s="3"/>
      <c r="E12" s="3"/>
      <c r="F12" s="3"/>
      <c r="G12" s="3">
        <f>+G10+G11</f>
        <v>10343</v>
      </c>
      <c r="H12" s="3"/>
      <c r="I12" s="3"/>
      <c r="J12" s="3">
        <f>+J10+J11</f>
        <v>13841</v>
      </c>
      <c r="K12" s="3">
        <f>+K10+K11</f>
        <v>10264</v>
      </c>
      <c r="L12" s="3"/>
      <c r="M12" s="3"/>
      <c r="N12" s="3"/>
    </row>
    <row r="13" spans="1:14" s="1" customFormat="1" x14ac:dyDescent="0.2">
      <c r="B13" s="1" t="s">
        <v>29</v>
      </c>
      <c r="C13" s="3"/>
      <c r="D13" s="3"/>
      <c r="E13" s="3"/>
      <c r="F13" s="3"/>
      <c r="G13" s="3">
        <f>+G9-G12</f>
        <v>2789</v>
      </c>
      <c r="H13" s="3"/>
      <c r="I13" s="3"/>
      <c r="J13" s="3">
        <f>+J9-J12</f>
        <v>1958</v>
      </c>
      <c r="K13" s="3">
        <f>+K9-K12</f>
        <v>2601</v>
      </c>
      <c r="L13" s="3"/>
      <c r="M13" s="3"/>
      <c r="N13" s="3"/>
    </row>
    <row r="14" spans="1:14" s="1" customFormat="1" x14ac:dyDescent="0.2">
      <c r="B14" s="1" t="s">
        <v>30</v>
      </c>
      <c r="C14" s="3"/>
      <c r="D14" s="3"/>
      <c r="E14" s="3"/>
      <c r="F14" s="3"/>
      <c r="G14" s="3">
        <f>1233-823</f>
        <v>410</v>
      </c>
      <c r="H14" s="3"/>
      <c r="I14" s="3"/>
      <c r="J14" s="3">
        <f>1514-873</f>
        <v>641</v>
      </c>
      <c r="K14" s="3">
        <f>1454-710</f>
        <v>744</v>
      </c>
      <c r="L14" s="3"/>
      <c r="M14" s="3"/>
      <c r="N14" s="3"/>
    </row>
    <row r="15" spans="1:14" s="1" customFormat="1" x14ac:dyDescent="0.2">
      <c r="B15" s="1" t="s">
        <v>31</v>
      </c>
      <c r="C15" s="3"/>
      <c r="D15" s="3"/>
      <c r="E15" s="3"/>
      <c r="F15" s="3"/>
      <c r="G15" s="3">
        <f>+G13+G14</f>
        <v>3199</v>
      </c>
      <c r="H15" s="3"/>
      <c r="I15" s="3"/>
      <c r="J15" s="3">
        <f>+J13+J14</f>
        <v>2599</v>
      </c>
      <c r="K15" s="3">
        <f>+K13+K14</f>
        <v>3345</v>
      </c>
      <c r="L15" s="3"/>
      <c r="M15" s="3"/>
      <c r="N15" s="3"/>
    </row>
    <row r="16" spans="1:14" s="1" customFormat="1" x14ac:dyDescent="0.2">
      <c r="B16" s="1" t="s">
        <v>32</v>
      </c>
      <c r="C16" s="3"/>
      <c r="D16" s="3"/>
      <c r="E16" s="3"/>
      <c r="F16" s="3"/>
      <c r="G16" s="3">
        <f>1534-621</f>
        <v>913</v>
      </c>
      <c r="H16" s="3"/>
      <c r="I16" s="3"/>
      <c r="J16" s="3">
        <f>1295-645</f>
        <v>650</v>
      </c>
      <c r="K16" s="3">
        <f>391+134</f>
        <v>525</v>
      </c>
      <c r="L16" s="3"/>
      <c r="M16" s="3"/>
      <c r="N16" s="3"/>
    </row>
    <row r="17" spans="2:14" s="1" customFormat="1" x14ac:dyDescent="0.2">
      <c r="B17" s="1" t="s">
        <v>33</v>
      </c>
      <c r="C17" s="3"/>
      <c r="D17" s="3"/>
      <c r="E17" s="3"/>
      <c r="F17" s="3"/>
      <c r="G17" s="3">
        <f>+G15-G16</f>
        <v>2286</v>
      </c>
      <c r="H17" s="3"/>
      <c r="I17" s="3"/>
      <c r="J17" s="3">
        <f>+J15-J16</f>
        <v>1949</v>
      </c>
      <c r="K17" s="3">
        <f>+K15-K16</f>
        <v>2820</v>
      </c>
      <c r="L17" s="3"/>
      <c r="M17" s="3"/>
      <c r="N17" s="3"/>
    </row>
    <row r="18" spans="2:14" x14ac:dyDescent="0.2">
      <c r="B18" s="1" t="s">
        <v>34</v>
      </c>
      <c r="G18" s="6">
        <f>+G17/G19</f>
        <v>0.82319049333813465</v>
      </c>
      <c r="J18" s="6">
        <f>+J17/J19</f>
        <v>0.69211647727272729</v>
      </c>
      <c r="K18" s="6">
        <f>+K17/K19</f>
        <v>1.0191543187567762</v>
      </c>
    </row>
    <row r="19" spans="2:14" s="1" customFormat="1" x14ac:dyDescent="0.2">
      <c r="B19" s="1" t="s">
        <v>1</v>
      </c>
      <c r="C19" s="3"/>
      <c r="D19" s="3"/>
      <c r="E19" s="3"/>
      <c r="F19" s="3"/>
      <c r="G19" s="3">
        <v>2777</v>
      </c>
      <c r="H19" s="3"/>
      <c r="I19" s="3"/>
      <c r="J19" s="3">
        <v>2816</v>
      </c>
      <c r="K19" s="3">
        <v>2767</v>
      </c>
      <c r="L19" s="3"/>
      <c r="M19" s="3"/>
      <c r="N19" s="3"/>
    </row>
    <row r="24" spans="2:14" x14ac:dyDescent="0.2">
      <c r="B24" t="s">
        <v>48</v>
      </c>
      <c r="K24" s="3">
        <f>+K25-K38</f>
        <v>171599</v>
      </c>
    </row>
    <row r="25" spans="2:14" s="1" customFormat="1" x14ac:dyDescent="0.2">
      <c r="B25" s="1" t="s">
        <v>3</v>
      </c>
      <c r="C25" s="3"/>
      <c r="D25" s="3"/>
      <c r="E25" s="3"/>
      <c r="F25" s="3"/>
      <c r="G25" s="3"/>
      <c r="H25" s="3"/>
      <c r="I25" s="3"/>
      <c r="J25" s="3"/>
      <c r="K25" s="3">
        <f>36832+10975+143172+64247</f>
        <v>255226</v>
      </c>
      <c r="L25" s="3"/>
      <c r="M25" s="3"/>
      <c r="N25" s="3"/>
    </row>
    <row r="26" spans="2:14" s="1" customFormat="1" x14ac:dyDescent="0.2">
      <c r="B26" s="1" t="s">
        <v>38</v>
      </c>
      <c r="C26" s="3"/>
      <c r="D26" s="3"/>
      <c r="E26" s="3"/>
      <c r="F26" s="3"/>
      <c r="G26" s="3"/>
      <c r="H26" s="3"/>
      <c r="I26" s="3"/>
      <c r="J26" s="3"/>
      <c r="K26" s="3">
        <v>9671</v>
      </c>
      <c r="L26" s="3"/>
      <c r="M26" s="3"/>
      <c r="N26" s="3"/>
    </row>
    <row r="27" spans="2:14" s="1" customFormat="1" x14ac:dyDescent="0.2">
      <c r="B27" s="1" t="s">
        <v>39</v>
      </c>
      <c r="C27" s="3"/>
      <c r="D27" s="3"/>
      <c r="E27" s="3"/>
      <c r="F27" s="3"/>
      <c r="G27" s="3"/>
      <c r="H27" s="3"/>
      <c r="I27" s="3"/>
      <c r="J27" s="3"/>
      <c r="K27" s="3">
        <f>903+3471</f>
        <v>4374</v>
      </c>
      <c r="L27" s="3"/>
      <c r="M27" s="3"/>
      <c r="N27" s="3"/>
    </row>
    <row r="28" spans="2:14" s="1" customFormat="1" x14ac:dyDescent="0.2">
      <c r="B28" s="1" t="s">
        <v>43</v>
      </c>
      <c r="C28" s="3"/>
      <c r="D28" s="3"/>
      <c r="E28" s="3"/>
      <c r="F28" s="3"/>
      <c r="G28" s="3"/>
      <c r="H28" s="3"/>
      <c r="I28" s="3"/>
      <c r="J28" s="3"/>
      <c r="K28" s="3">
        <v>9950</v>
      </c>
      <c r="L28" s="3"/>
      <c r="M28" s="3"/>
      <c r="N28" s="3"/>
    </row>
    <row r="29" spans="2:14" s="1" customFormat="1" x14ac:dyDescent="0.2">
      <c r="B29" s="1" t="s">
        <v>41</v>
      </c>
      <c r="C29" s="3"/>
      <c r="D29" s="3"/>
      <c r="E29" s="3"/>
      <c r="F29" s="3"/>
      <c r="G29" s="3"/>
      <c r="H29" s="3"/>
      <c r="I29" s="3"/>
      <c r="J29" s="3"/>
      <c r="K29" s="3">
        <v>23133</v>
      </c>
      <c r="L29" s="3"/>
      <c r="M29" s="3"/>
      <c r="N29" s="3"/>
    </row>
    <row r="30" spans="2:14" s="1" customFormat="1" x14ac:dyDescent="0.2">
      <c r="B30" s="1" t="s">
        <v>35</v>
      </c>
      <c r="C30" s="3"/>
      <c r="D30" s="3"/>
      <c r="E30" s="3"/>
      <c r="F30" s="3"/>
      <c r="G30" s="3"/>
      <c r="H30" s="3"/>
      <c r="I30" s="3"/>
      <c r="J30" s="3"/>
      <c r="K30" s="3">
        <v>7096</v>
      </c>
      <c r="L30" s="3"/>
      <c r="M30" s="3"/>
      <c r="N30" s="3"/>
    </row>
    <row r="31" spans="2:14" s="1" customFormat="1" x14ac:dyDescent="0.2">
      <c r="B31" s="1" t="s">
        <v>36</v>
      </c>
      <c r="C31" s="3"/>
      <c r="D31" s="3"/>
      <c r="E31" s="3"/>
      <c r="F31" s="3"/>
      <c r="G31" s="3"/>
      <c r="H31" s="3"/>
      <c r="I31" s="3"/>
      <c r="J31" s="3"/>
      <c r="K31" s="3">
        <v>12032</v>
      </c>
      <c r="L31" s="3"/>
      <c r="M31" s="3"/>
      <c r="N31" s="3"/>
    </row>
    <row r="32" spans="2:14" s="1" customFormat="1" x14ac:dyDescent="0.2">
      <c r="B32" s="1" t="s">
        <v>37</v>
      </c>
      <c r="C32" s="3"/>
      <c r="D32" s="3"/>
      <c r="E32" s="3"/>
      <c r="F32" s="3"/>
      <c r="G32" s="3"/>
      <c r="H32" s="3"/>
      <c r="I32" s="3"/>
      <c r="J32" s="3"/>
      <c r="K32" s="3">
        <f>1556+22605</f>
        <v>24161</v>
      </c>
      <c r="L32" s="3"/>
      <c r="M32" s="3"/>
      <c r="N32" s="3"/>
    </row>
    <row r="33" spans="2:14" s="1" customFormat="1" x14ac:dyDescent="0.2">
      <c r="B33" s="1" t="s">
        <v>32</v>
      </c>
      <c r="C33" s="3"/>
      <c r="D33" s="3"/>
      <c r="E33" s="3"/>
      <c r="F33" s="3"/>
      <c r="G33" s="3"/>
      <c r="H33" s="3"/>
      <c r="I33" s="3"/>
      <c r="J33" s="3"/>
      <c r="K33" s="3">
        <v>2670</v>
      </c>
      <c r="L33" s="3"/>
      <c r="M33" s="3"/>
      <c r="N33" s="3"/>
    </row>
    <row r="34" spans="2:14" s="1" customFormat="1" x14ac:dyDescent="0.2">
      <c r="B34" s="1" t="s">
        <v>42</v>
      </c>
      <c r="C34" s="3"/>
      <c r="D34" s="3"/>
      <c r="E34" s="3"/>
      <c r="F34" s="3"/>
      <c r="G34" s="3"/>
      <c r="H34" s="3"/>
      <c r="I34" s="3"/>
      <c r="J34" s="3"/>
      <c r="K34" s="3">
        <v>10769</v>
      </c>
      <c r="L34" s="3"/>
      <c r="M34" s="3"/>
      <c r="N34" s="3"/>
    </row>
    <row r="35" spans="2:14" s="1" customFormat="1" x14ac:dyDescent="0.2">
      <c r="B35" s="1" t="s">
        <v>40</v>
      </c>
      <c r="C35" s="3"/>
      <c r="D35" s="3"/>
      <c r="E35" s="3"/>
      <c r="F35" s="3"/>
      <c r="G35" s="3"/>
      <c r="H35" s="3"/>
      <c r="I35" s="3"/>
      <c r="J35" s="3"/>
      <c r="K35" s="3">
        <v>16551</v>
      </c>
      <c r="L35" s="3"/>
      <c r="M35" s="3"/>
      <c r="N35" s="3"/>
    </row>
    <row r="36" spans="2:14" s="1" customFormat="1" x14ac:dyDescent="0.2">
      <c r="B36" s="1" t="s">
        <v>44</v>
      </c>
      <c r="C36" s="3"/>
      <c r="D36" s="3"/>
      <c r="E36" s="3"/>
      <c r="F36" s="3"/>
      <c r="G36" s="3"/>
      <c r="H36" s="3"/>
      <c r="I36" s="3"/>
      <c r="J36" s="3"/>
      <c r="K36" s="3">
        <f>SUM(K25:K35)</f>
        <v>375633</v>
      </c>
      <c r="L36" s="3"/>
      <c r="M36" s="3"/>
      <c r="N36" s="3"/>
    </row>
    <row r="38" spans="2:14" s="1" customFormat="1" x14ac:dyDescent="0.2">
      <c r="B38" s="1" t="s">
        <v>4</v>
      </c>
      <c r="C38" s="3"/>
      <c r="D38" s="3"/>
      <c r="E38" s="3"/>
      <c r="F38" s="3"/>
      <c r="G38" s="3"/>
      <c r="H38" s="3"/>
      <c r="I38" s="3"/>
      <c r="J38" s="3"/>
      <c r="K38" s="3">
        <f>4442+42917+10457+12573+13238</f>
        <v>83627</v>
      </c>
      <c r="L38" s="3"/>
      <c r="M38" s="3"/>
      <c r="N38" s="3"/>
    </row>
    <row r="39" spans="2:14" s="1" customFormat="1" x14ac:dyDescent="0.2">
      <c r="B39" s="1" t="s">
        <v>46</v>
      </c>
      <c r="C39" s="3"/>
      <c r="D39" s="3"/>
      <c r="E39" s="3"/>
      <c r="F39" s="3"/>
      <c r="G39" s="3"/>
      <c r="H39" s="3"/>
      <c r="I39" s="3"/>
      <c r="J39" s="3"/>
      <c r="K39" s="3">
        <v>35693</v>
      </c>
      <c r="L39" s="3"/>
      <c r="M39" s="3"/>
      <c r="N39" s="3"/>
    </row>
    <row r="40" spans="2:14" s="1" customFormat="1" x14ac:dyDescent="0.2">
      <c r="B40" s="1" t="s">
        <v>45</v>
      </c>
      <c r="C40" s="3"/>
      <c r="D40" s="3"/>
      <c r="E40" s="3"/>
      <c r="F40" s="3"/>
      <c r="G40" s="3"/>
      <c r="H40" s="3"/>
      <c r="I40" s="3"/>
      <c r="J40" s="3"/>
      <c r="K40" s="3">
        <f>13153+87+147+234</f>
        <v>13621</v>
      </c>
      <c r="L40" s="3"/>
      <c r="M40" s="3"/>
      <c r="N40" s="3"/>
    </row>
    <row r="41" spans="2:14" s="1" customFormat="1" x14ac:dyDescent="0.2">
      <c r="B41" s="1" t="s">
        <v>47</v>
      </c>
      <c r="C41" s="3"/>
      <c r="D41" s="3"/>
      <c r="E41" s="3"/>
      <c r="F41" s="3"/>
      <c r="G41" s="3"/>
      <c r="H41" s="3"/>
      <c r="I41" s="3"/>
      <c r="J41" s="3"/>
      <c r="K41" s="3">
        <v>1553</v>
      </c>
      <c r="L41" s="3"/>
      <c r="M41" s="3"/>
      <c r="N41" s="3"/>
    </row>
    <row r="42" spans="2:14" s="1" customFormat="1" x14ac:dyDescent="0.2">
      <c r="B42" s="1" t="s">
        <v>42</v>
      </c>
      <c r="C42" s="3"/>
      <c r="D42" s="3"/>
      <c r="E42" s="3"/>
      <c r="F42" s="3"/>
      <c r="G42" s="3"/>
      <c r="H42" s="3"/>
      <c r="I42" s="3"/>
      <c r="J42" s="3"/>
      <c r="K42" s="3">
        <f>2804+3243+5149</f>
        <v>11196</v>
      </c>
      <c r="L42" s="3"/>
      <c r="M42" s="3"/>
      <c r="N42" s="3"/>
    </row>
    <row r="43" spans="2:14" s="1" customFormat="1" x14ac:dyDescent="0.2">
      <c r="B43" s="1" t="s">
        <v>32</v>
      </c>
      <c r="C43" s="3"/>
      <c r="D43" s="3"/>
      <c r="E43" s="3"/>
      <c r="F43" s="3"/>
      <c r="G43" s="3"/>
      <c r="H43" s="3"/>
      <c r="I43" s="3"/>
      <c r="J43" s="3"/>
      <c r="K43" s="3">
        <v>3006</v>
      </c>
      <c r="L43" s="3"/>
      <c r="M43" s="3"/>
      <c r="N43" s="3"/>
    </row>
    <row r="44" spans="2:14" s="1" customFormat="1" x14ac:dyDescent="0.2">
      <c r="B44" s="1" t="s">
        <v>51</v>
      </c>
      <c r="C44" s="3"/>
      <c r="D44" s="3"/>
      <c r="E44" s="3"/>
      <c r="F44" s="3"/>
      <c r="G44" s="3"/>
      <c r="H44" s="3"/>
      <c r="I44" s="3"/>
      <c r="J44" s="3"/>
      <c r="K44" s="3">
        <v>1707</v>
      </c>
      <c r="L44" s="3"/>
      <c r="M44" s="3"/>
      <c r="N44" s="3"/>
    </row>
    <row r="45" spans="2:14" s="1" customFormat="1" x14ac:dyDescent="0.2">
      <c r="B45" s="1" t="s">
        <v>50</v>
      </c>
      <c r="C45" s="3"/>
      <c r="D45" s="3"/>
      <c r="E45" s="3"/>
      <c r="F45" s="3"/>
      <c r="G45" s="3"/>
      <c r="H45" s="3"/>
      <c r="I45" s="3"/>
      <c r="J45" s="3"/>
      <c r="K45" s="3">
        <f>218358+6872</f>
        <v>225230</v>
      </c>
      <c r="L45" s="3"/>
      <c r="M45" s="3"/>
      <c r="N45" s="3"/>
    </row>
    <row r="46" spans="2:14" s="1" customFormat="1" x14ac:dyDescent="0.2">
      <c r="B46" s="1" t="s">
        <v>49</v>
      </c>
      <c r="C46" s="3"/>
      <c r="D46" s="3"/>
      <c r="E46" s="3"/>
      <c r="F46" s="3"/>
      <c r="G46" s="3"/>
      <c r="H46" s="3"/>
      <c r="I46" s="3"/>
      <c r="J46" s="3"/>
      <c r="K46" s="3">
        <f>SUM(K38:K45)</f>
        <v>375633</v>
      </c>
      <c r="L46" s="3"/>
      <c r="M46" s="3"/>
      <c r="N46" s="3"/>
    </row>
  </sheetData>
  <hyperlinks>
    <hyperlink ref="A1" location="Main!A1" display="Main" xr:uid="{83D3E44B-B388-488D-806F-394D90EF796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2022-07-27T13:27:39Z</dcterms:created>
  <dcterms:modified xsi:type="dcterms:W3CDTF">2022-07-27T13:59:42Z</dcterms:modified>
</cp:coreProperties>
</file>