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A1F6675-69C4-4674-A903-6187E6F5B5F6}" xr6:coauthVersionLast="47" xr6:coauthVersionMax="47" xr10:uidLastSave="{00000000-0000-0000-0000-000000000000}"/>
  <bookViews>
    <workbookView xWindow="-26190" yWindow="2175" windowWidth="25215" windowHeight="165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5" i="1" l="1"/>
  <c r="D136" i="1" l="1"/>
  <c r="I210" i="1" l="1"/>
  <c r="L210" i="1"/>
  <c r="H210" i="1" s="1"/>
  <c r="I242" i="1"/>
  <c r="L242" i="1"/>
  <c r="H242" i="1" s="1"/>
  <c r="J210" i="1" l="1"/>
  <c r="J242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3" i="1"/>
  <c r="L253" i="1"/>
  <c r="H253" i="1" s="1"/>
  <c r="I108" i="1"/>
  <c r="H108" i="1"/>
  <c r="J108" i="1" l="1"/>
  <c r="J253" i="1"/>
  <c r="I101" i="1" l="1"/>
  <c r="L101" i="1"/>
  <c r="H101" i="1" s="1"/>
  <c r="J101" i="1" l="1"/>
  <c r="I247" i="1" l="1"/>
  <c r="L247" i="1"/>
  <c r="H247" i="1" s="1"/>
  <c r="J247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4" i="1"/>
  <c r="L254" i="1"/>
  <c r="H254" i="1" s="1"/>
  <c r="J104" i="1" l="1"/>
  <c r="J254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1" i="1" l="1"/>
  <c r="L241" i="1"/>
  <c r="H241" i="1" s="1"/>
  <c r="I94" i="1"/>
  <c r="L94" i="1"/>
  <c r="H94" i="1" s="1"/>
  <c r="J94" i="1" l="1"/>
  <c r="J241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8" i="1"/>
  <c r="L248" i="1"/>
  <c r="H248" i="1" s="1"/>
  <c r="I87" i="1"/>
  <c r="L87" i="1"/>
  <c r="H87" i="1" s="1"/>
  <c r="J87" i="1" l="1"/>
  <c r="J248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4" i="1"/>
  <c r="H244" i="1"/>
  <c r="J37" i="1" l="1"/>
  <c r="J244" i="1"/>
  <c r="I91" i="1"/>
  <c r="J91" i="1" l="1"/>
  <c r="H7" i="1"/>
  <c r="I52" i="1" l="1"/>
  <c r="J52" i="1" l="1"/>
  <c r="I252" i="1"/>
  <c r="H252" i="1"/>
  <c r="I251" i="1"/>
  <c r="H251" i="1"/>
  <c r="I250" i="1"/>
  <c r="H250" i="1"/>
  <c r="I249" i="1"/>
  <c r="H249" i="1"/>
  <c r="I246" i="1"/>
  <c r="H246" i="1"/>
  <c r="I245" i="1"/>
  <c r="H245" i="1"/>
  <c r="I243" i="1"/>
  <c r="H243" i="1"/>
  <c r="I240" i="1"/>
  <c r="H240" i="1"/>
  <c r="J5" i="1"/>
  <c r="J7" i="1"/>
  <c r="H2" i="1" l="1"/>
  <c r="J251" i="1"/>
  <c r="J24" i="1"/>
  <c r="J10" i="1"/>
  <c r="J250" i="1"/>
  <c r="J252" i="1"/>
  <c r="J17" i="1"/>
  <c r="J245" i="1"/>
  <c r="J23" i="1"/>
  <c r="J246" i="1"/>
  <c r="J15" i="1"/>
  <c r="J240" i="1"/>
  <c r="J243" i="1"/>
  <c r="J12" i="1"/>
  <c r="J19" i="1"/>
  <c r="J249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37" i="1" l="1"/>
  <c r="D138" i="1" s="1"/>
  <c r="D139" i="1" s="1"/>
  <c r="D140" i="1" s="1"/>
  <c r="D141" i="1" s="1"/>
  <c r="B10" i="5"/>
  <c r="D115" i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42" i="1" l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l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<sst xmlns="http://schemas.openxmlformats.org/spreadsheetml/2006/main" count="2384" uniqueCount="1658">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</sst>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calcChain" Target="calcChai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styles" Target="styles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hyperlink" Target="URGN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189" Type="http://schemas.openxmlformats.org/officeDocument/2006/relationships/hyperlink" Target="KYMR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90" Type="http://schemas.openxmlformats.org/officeDocument/2006/relationships/hyperlink" Target="SPRY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5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RANDBETWEEN(1,D241)</f>
        <v>12</v>
      </c>
      <c r="H2" s="6">
        <f>SUM(H4:H453)-H5-H13-H10-H17-H23-H27-H47-H55</f>
        <v>5116727.8410514202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747034.66150799999</v>
      </c>
      <c r="I4" s="6">
        <f>+[1]Main!$J$5-[1]Main!$J$6</f>
        <v>-22650</v>
      </c>
      <c r="J4" s="6">
        <f t="shared" ref="J4:J19" si="0">H4-I4</f>
        <v>769684.66150799999</v>
      </c>
      <c r="K4" s="3" t="s">
        <v>1074</v>
      </c>
      <c r="L4" s="6">
        <f>+[1]Main!$J$3</f>
        <v>950.42577800000004</v>
      </c>
      <c r="M4" s="9">
        <v>45591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1074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">
        <v>1074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6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A240" t="s">
        <v>334</v>
      </c>
      <c r="B240"/>
      <c r="C240"/>
      <c r="D240" s="1">
        <f t="shared" si="21"/>
        <v>223</v>
      </c>
      <c r="E240" s="5" t="s">
        <v>232</v>
      </c>
      <c r="F240" s="1" t="s">
        <v>233</v>
      </c>
      <c r="G240" s="3">
        <v>7.06</v>
      </c>
      <c r="H240" s="6">
        <f>G240*[131]Main!$J$3</f>
        <v>725.62786605999997</v>
      </c>
      <c r="I240" s="6">
        <f>[131]Main!$J$5-[131]Main!$J$6</f>
        <v>197.79600000000002</v>
      </c>
      <c r="J240" s="8">
        <f>+H240-I240</f>
        <v>527.83186605999992</v>
      </c>
      <c r="K240" s="3" t="s">
        <v>16</v>
      </c>
    </row>
    <row r="241" spans="1:31" x14ac:dyDescent="0.2">
      <c r="A241" t="s">
        <v>334</v>
      </c>
      <c r="B241"/>
      <c r="C241"/>
      <c r="D241" s="1">
        <f t="shared" si="21"/>
        <v>224</v>
      </c>
      <c r="E241" s="5" t="s">
        <v>351</v>
      </c>
      <c r="F241" s="1" t="s">
        <v>352</v>
      </c>
      <c r="G241" s="7">
        <v>0.6</v>
      </c>
      <c r="H241" s="6">
        <f>+G241*L241</f>
        <v>486.43225439999998</v>
      </c>
      <c r="I241" s="6">
        <f>+[132]Main!$K$5-[132]Main!$K$6</f>
        <v>-37.984000000000002</v>
      </c>
      <c r="J241" s="8">
        <f t="shared" ref="J241" si="23">+H241-I241</f>
        <v>524.41625439999996</v>
      </c>
      <c r="K241" s="3" t="s">
        <v>301</v>
      </c>
      <c r="L241" s="6">
        <f>+[132]Main!$K$3</f>
        <v>810.72042399999998</v>
      </c>
      <c r="M241" s="9">
        <v>44816</v>
      </c>
      <c r="AE241" s="1">
        <v>2002</v>
      </c>
    </row>
    <row r="242" spans="1:31" x14ac:dyDescent="0.2">
      <c r="D242" s="1">
        <f t="shared" si="21"/>
        <v>225</v>
      </c>
      <c r="E242" s="5" t="s">
        <v>561</v>
      </c>
      <c r="F242" t="s">
        <v>562</v>
      </c>
      <c r="G242" s="3">
        <v>12.34</v>
      </c>
      <c r="H242" s="6">
        <f>+G242*L242</f>
        <v>520.74076875999992</v>
      </c>
      <c r="I242" s="6">
        <f>+[133]Main!$J$5-[133]Main!$J$6</f>
        <v>127.87499999999999</v>
      </c>
      <c r="J242" s="6">
        <f>+H242-I242</f>
        <v>392.86576875999992</v>
      </c>
      <c r="K242" s="3" t="s">
        <v>1280</v>
      </c>
      <c r="L242" s="6">
        <f>+[133]Main!$J$3</f>
        <v>42.199413999999997</v>
      </c>
      <c r="M242" s="9">
        <v>45631</v>
      </c>
    </row>
    <row r="243" spans="1:31" x14ac:dyDescent="0.2">
      <c r="A243" t="s">
        <v>334</v>
      </c>
      <c r="B243"/>
      <c r="C243"/>
      <c r="D243" s="1">
        <f t="shared" si="21"/>
        <v>226</v>
      </c>
      <c r="E243" s="5" t="s">
        <v>234</v>
      </c>
      <c r="F243" s="1" t="s">
        <v>235</v>
      </c>
      <c r="G243" s="3">
        <v>14.68</v>
      </c>
      <c r="H243" s="6">
        <f>G243*[134]Main!$L$3</f>
        <v>587.26396075999992</v>
      </c>
      <c r="I243" s="6">
        <f>[134]Main!$L$5-[134]Main!$L$6</f>
        <v>277.88299999999998</v>
      </c>
      <c r="J243" s="8">
        <f>+H243-I243</f>
        <v>309.38096075999994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1"/>
        <v>227</v>
      </c>
      <c r="E244" s="5" t="s">
        <v>236</v>
      </c>
      <c r="F244" s="1" t="s">
        <v>237</v>
      </c>
      <c r="G244" s="3">
        <v>4.8600000000000003</v>
      </c>
      <c r="H244" s="6">
        <f>G244*[135]Main!$J$3</f>
        <v>312.71415336000001</v>
      </c>
      <c r="I244" s="8">
        <f>+[135]Main!$J$5-[135]Main!$J$6</f>
        <v>92.317999999999998</v>
      </c>
      <c r="J244" s="8">
        <f>+H244-I244</f>
        <v>220.39615336000003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1"/>
        <v>228</v>
      </c>
      <c r="E245" s="5" t="s">
        <v>238</v>
      </c>
      <c r="F245" s="1" t="s">
        <v>239</v>
      </c>
      <c r="G245" s="7">
        <v>5.8</v>
      </c>
      <c r="H245" s="6">
        <f>G245*[136]Main!$M$3</f>
        <v>259.32193239999998</v>
      </c>
      <c r="I245" s="6">
        <f>[136]Main!$M$5-[136]Main!$M$6</f>
        <v>120.43700000000001</v>
      </c>
      <c r="J245" s="8">
        <f t="shared" ref="J245:J253" si="24">+H245-I245</f>
        <v>138.88493239999997</v>
      </c>
      <c r="K245" s="3" t="s">
        <v>16</v>
      </c>
    </row>
    <row r="246" spans="1:31" x14ac:dyDescent="0.2">
      <c r="D246" s="1">
        <f t="shared" si="21"/>
        <v>229</v>
      </c>
      <c r="E246" s="5" t="s">
        <v>240</v>
      </c>
      <c r="F246" s="1" t="s">
        <v>241</v>
      </c>
      <c r="G246" s="7">
        <v>0.7</v>
      </c>
      <c r="H246" s="6">
        <f>G246*[137]Main!$M$3</f>
        <v>128.9392503</v>
      </c>
      <c r="I246" s="6">
        <f>[137]Main!$M$5-[137]Main!$M$6</f>
        <v>-59.50200000000001</v>
      </c>
      <c r="J246" s="8">
        <f t="shared" si="24"/>
        <v>188.44125030000001</v>
      </c>
      <c r="K246" s="3" t="s">
        <v>16</v>
      </c>
    </row>
    <row r="247" spans="1:31" x14ac:dyDescent="0.2">
      <c r="D247" s="1">
        <f t="shared" si="21"/>
        <v>230</v>
      </c>
      <c r="E247" s="5" t="s">
        <v>995</v>
      </c>
      <c r="F247" t="s">
        <v>996</v>
      </c>
      <c r="G247" s="3">
        <v>1.91</v>
      </c>
      <c r="H247" s="6">
        <f>+G247*L247</f>
        <v>144.77073818</v>
      </c>
      <c r="I247" s="6">
        <f>+[138]Main!$K$5-[138]Main!$K$6</f>
        <v>78.481999999999999</v>
      </c>
      <c r="J247" s="6">
        <f>+H247-I247</f>
        <v>66.288738179999996</v>
      </c>
      <c r="K247" s="3" t="s">
        <v>1074</v>
      </c>
      <c r="L247" s="6">
        <f>+[138]Main!$K$3</f>
        <v>75.796198000000004</v>
      </c>
      <c r="M247" s="9">
        <v>45573</v>
      </c>
    </row>
    <row r="248" spans="1:31" x14ac:dyDescent="0.2">
      <c r="A248" t="s">
        <v>334</v>
      </c>
      <c r="B248"/>
      <c r="C248"/>
      <c r="D248" s="1">
        <f t="shared" si="21"/>
        <v>231</v>
      </c>
      <c r="E248" s="5" t="s">
        <v>321</v>
      </c>
      <c r="F248" t="s">
        <v>322</v>
      </c>
      <c r="G248" s="3">
        <v>3.23</v>
      </c>
      <c r="H248" s="6">
        <f>+G248*L248</f>
        <v>30.407559149999997</v>
      </c>
      <c r="I248" s="6">
        <f>+[139]Main!$N$5-[139]Main!$N$6</f>
        <v>-7.4640000000000004</v>
      </c>
      <c r="J248" s="6">
        <f>+H248-I248</f>
        <v>37.871559149999996</v>
      </c>
      <c r="K248" s="3" t="s">
        <v>301</v>
      </c>
      <c r="L248" s="6">
        <f>+[139]Main!$N$3</f>
        <v>9.4141049999999993</v>
      </c>
      <c r="M248" s="9">
        <v>44780</v>
      </c>
    </row>
    <row r="249" spans="1:31" x14ac:dyDescent="0.2">
      <c r="A249" t="s">
        <v>334</v>
      </c>
      <c r="B249"/>
      <c r="C249"/>
      <c r="D249" s="1">
        <f t="shared" si="21"/>
        <v>232</v>
      </c>
      <c r="E249" s="5" t="s">
        <v>242</v>
      </c>
      <c r="F249" s="1" t="s">
        <v>243</v>
      </c>
      <c r="G249" s="3">
        <v>1.98</v>
      </c>
      <c r="H249" s="6">
        <f>G249*[140]Main!$N$3</f>
        <v>39.757463459999997</v>
      </c>
      <c r="I249" s="6">
        <f>[140]Main!$N$5-[140]Main!$N$6</f>
        <v>15.942</v>
      </c>
      <c r="J249" s="8">
        <f t="shared" si="24"/>
        <v>23.815463459999997</v>
      </c>
      <c r="K249" s="3" t="s">
        <v>16</v>
      </c>
    </row>
    <row r="250" spans="1:31" x14ac:dyDescent="0.2">
      <c r="D250" s="1">
        <f t="shared" si="21"/>
        <v>233</v>
      </c>
      <c r="E250" s="5" t="s">
        <v>244</v>
      </c>
      <c r="F250" s="1" t="s">
        <v>245</v>
      </c>
      <c r="G250" s="3">
        <v>0.62</v>
      </c>
      <c r="H250" s="6">
        <f>G250*[141]Main!$L$3</f>
        <v>30.1881658</v>
      </c>
      <c r="I250" s="6">
        <f>[141]Main!$L$5-[141]Main!$L$6</f>
        <v>13.262999999999998</v>
      </c>
      <c r="J250" s="8">
        <f t="shared" si="24"/>
        <v>16.925165800000002</v>
      </c>
      <c r="K250" s="3" t="s">
        <v>16</v>
      </c>
    </row>
    <row r="251" spans="1:31" x14ac:dyDescent="0.2">
      <c r="D251" s="1">
        <f t="shared" si="21"/>
        <v>234</v>
      </c>
      <c r="E251" s="5" t="s">
        <v>246</v>
      </c>
      <c r="F251" s="1" t="s">
        <v>247</v>
      </c>
      <c r="G251" s="3">
        <v>6.12</v>
      </c>
      <c r="H251" s="6">
        <f>G251*[142]Main!$M$3</f>
        <v>125.46108324000001</v>
      </c>
      <c r="I251" s="6">
        <f>[142]Main!$M$5-[142]Main!$M$6</f>
        <v>131.17699999999999</v>
      </c>
      <c r="J251" s="8">
        <f t="shared" si="24"/>
        <v>-5.7159167599999847</v>
      </c>
      <c r="K251" s="3" t="s">
        <v>16</v>
      </c>
    </row>
    <row r="252" spans="1:31" x14ac:dyDescent="0.2">
      <c r="D252" s="1">
        <f t="shared" si="21"/>
        <v>235</v>
      </c>
      <c r="E252" s="5" t="s">
        <v>248</v>
      </c>
      <c r="F252" s="1" t="s">
        <v>249</v>
      </c>
      <c r="G252" s="3">
        <v>0.98</v>
      </c>
      <c r="H252" s="6">
        <f>G252*[143]Main!$M$3</f>
        <v>20.935517539999999</v>
      </c>
      <c r="I252" s="6">
        <f>[143]Main!$M$5-[143]Main!$M$6</f>
        <v>55.28</v>
      </c>
      <c r="J252" s="8">
        <f t="shared" si="24"/>
        <v>-34.344482460000002</v>
      </c>
      <c r="K252" s="3" t="s">
        <v>16</v>
      </c>
    </row>
    <row r="253" spans="1:31" x14ac:dyDescent="0.2">
      <c r="D253" s="1">
        <f t="shared" si="21"/>
        <v>236</v>
      </c>
      <c r="E253" s="5" t="s">
        <v>1309</v>
      </c>
      <c r="F253" t="s">
        <v>1190</v>
      </c>
      <c r="G253" s="7">
        <v>5</v>
      </c>
      <c r="H253" s="6">
        <f>+G253*L253</f>
        <v>596.75561000000005</v>
      </c>
      <c r="I253" s="6">
        <f>+[144]Main!$J$5-[144]Main!$J$6</f>
        <v>35.484999999999999</v>
      </c>
      <c r="J253" s="8">
        <f t="shared" si="24"/>
        <v>561.27061000000003</v>
      </c>
      <c r="K253" s="3" t="s">
        <v>1074</v>
      </c>
      <c r="L253" s="6">
        <f>+[144]Main!$J$3</f>
        <v>119.351122</v>
      </c>
    </row>
    <row r="254" spans="1:31" x14ac:dyDescent="0.2">
      <c r="D254" s="1">
        <f t="shared" si="21"/>
        <v>237</v>
      </c>
      <c r="E254" s="5" t="s">
        <v>545</v>
      </c>
      <c r="F254" t="s">
        <v>546</v>
      </c>
      <c r="G254" s="3">
        <v>0.94</v>
      </c>
      <c r="H254" s="6">
        <f>+G254*L254</f>
        <v>56.676359999999995</v>
      </c>
      <c r="I254" s="6">
        <f>+[145]Main!$K$5-[145]Main!$K$6</f>
        <v>136.64599999999999</v>
      </c>
      <c r="J254" s="6">
        <f>+H254-I254</f>
        <v>-79.969639999999998</v>
      </c>
      <c r="K254" s="3" t="s">
        <v>1074</v>
      </c>
      <c r="L254" s="6">
        <f>+[145]Main!$K$3</f>
        <v>60.293999999999997</v>
      </c>
      <c r="M254" s="9">
        <v>45550</v>
      </c>
      <c r="AE254" s="1">
        <v>2017</v>
      </c>
    </row>
    <row r="255" spans="1:31" x14ac:dyDescent="0.2">
      <c r="D255" s="1">
        <f t="shared" si="21"/>
        <v>238</v>
      </c>
      <c r="E255" s="1" t="s">
        <v>250</v>
      </c>
      <c r="F255" s="1" t="s">
        <v>251</v>
      </c>
      <c r="G255" s="3">
        <v>0.61</v>
      </c>
    </row>
    <row r="256" spans="1:31" x14ac:dyDescent="0.2">
      <c r="D256" s="1">
        <f t="shared" si="21"/>
        <v>239</v>
      </c>
      <c r="E256" s="1" t="s">
        <v>252</v>
      </c>
      <c r="F256" s="1" t="s">
        <v>253</v>
      </c>
      <c r="G256" s="3">
        <v>1.75</v>
      </c>
      <c r="H256" s="3">
        <v>96</v>
      </c>
    </row>
    <row r="257" spans="1:8" x14ac:dyDescent="0.2">
      <c r="D257" s="1">
        <f t="shared" si="21"/>
        <v>240</v>
      </c>
      <c r="E257" s="1" t="s">
        <v>348</v>
      </c>
      <c r="F257" t="s">
        <v>349</v>
      </c>
      <c r="G257" s="7">
        <v>0.96</v>
      </c>
      <c r="H257" s="3">
        <v>52</v>
      </c>
    </row>
    <row r="258" spans="1:8" x14ac:dyDescent="0.2">
      <c r="D258" s="1">
        <f t="shared" si="21"/>
        <v>241</v>
      </c>
      <c r="E258" s="1" t="s">
        <v>332</v>
      </c>
      <c r="F258" t="s">
        <v>333</v>
      </c>
      <c r="G258" s="7">
        <v>4.0999999999999996</v>
      </c>
      <c r="H258" s="3">
        <v>380</v>
      </c>
    </row>
    <row r="259" spans="1:8" x14ac:dyDescent="0.2">
      <c r="D259" s="1">
        <f t="shared" si="21"/>
        <v>242</v>
      </c>
      <c r="E259" t="s">
        <v>1310</v>
      </c>
      <c r="F259" t="s">
        <v>1311</v>
      </c>
      <c r="G259" s="7">
        <v>14.68</v>
      </c>
      <c r="H259" s="3">
        <v>396</v>
      </c>
    </row>
    <row r="260" spans="1:8" x14ac:dyDescent="0.2">
      <c r="D260" s="1">
        <f t="shared" si="21"/>
        <v>243</v>
      </c>
      <c r="E260" s="1" t="s">
        <v>379</v>
      </c>
      <c r="F260" s="1" t="s">
        <v>380</v>
      </c>
      <c r="G260" s="3">
        <v>25.85</v>
      </c>
    </row>
    <row r="261" spans="1:8" x14ac:dyDescent="0.2">
      <c r="D261" s="1">
        <f t="shared" si="21"/>
        <v>244</v>
      </c>
      <c r="E261" t="s">
        <v>385</v>
      </c>
      <c r="F261" t="s">
        <v>386</v>
      </c>
      <c r="G261" s="3">
        <v>9.26</v>
      </c>
      <c r="H261" s="3">
        <v>204</v>
      </c>
    </row>
    <row r="262" spans="1:8" x14ac:dyDescent="0.2">
      <c r="D262" s="1">
        <f t="shared" si="21"/>
        <v>245</v>
      </c>
      <c r="E262" s="25" t="s">
        <v>1355</v>
      </c>
      <c r="F262" t="s">
        <v>1356</v>
      </c>
      <c r="G262" s="3">
        <v>30.21</v>
      </c>
    </row>
    <row r="263" spans="1:8" x14ac:dyDescent="0.2">
      <c r="D263" s="1">
        <f t="shared" si="21"/>
        <v>246</v>
      </c>
      <c r="E263" t="s">
        <v>429</v>
      </c>
      <c r="F263" t="s">
        <v>430</v>
      </c>
      <c r="G263" s="7">
        <v>17.55</v>
      </c>
      <c r="H263" s="3">
        <v>593</v>
      </c>
    </row>
    <row r="264" spans="1:8" x14ac:dyDescent="0.2">
      <c r="D264" s="1">
        <f t="shared" si="21"/>
        <v>247</v>
      </c>
      <c r="E264" s="1" t="s">
        <v>395</v>
      </c>
      <c r="F264" s="1" t="s">
        <v>396</v>
      </c>
      <c r="G264" s="3">
        <v>4.09</v>
      </c>
      <c r="H264" s="3">
        <v>4</v>
      </c>
    </row>
    <row r="265" spans="1:8" x14ac:dyDescent="0.2">
      <c r="D265" s="1">
        <f t="shared" si="21"/>
        <v>248</v>
      </c>
      <c r="E265" t="s">
        <v>741</v>
      </c>
      <c r="F265" t="s">
        <v>742</v>
      </c>
      <c r="G265" s="7">
        <v>30.7</v>
      </c>
      <c r="H265" s="3">
        <v>1800</v>
      </c>
    </row>
    <row r="266" spans="1:8" x14ac:dyDescent="0.2">
      <c r="D266" s="1">
        <f t="shared" si="21"/>
        <v>249</v>
      </c>
      <c r="E266" t="s">
        <v>745</v>
      </c>
      <c r="F266" t="s">
        <v>746</v>
      </c>
    </row>
    <row r="267" spans="1:8" x14ac:dyDescent="0.2">
      <c r="D267" s="1">
        <f t="shared" ref="D267:D328" si="25">+D266+1</f>
        <v>250</v>
      </c>
      <c r="E267" t="s">
        <v>748</v>
      </c>
      <c r="F267" t="s">
        <v>749</v>
      </c>
    </row>
    <row r="268" spans="1:8" x14ac:dyDescent="0.2">
      <c r="A268"/>
      <c r="B268"/>
      <c r="C268"/>
      <c r="D268" s="1">
        <f t="shared" si="25"/>
        <v>251</v>
      </c>
      <c r="E268" t="s">
        <v>750</v>
      </c>
      <c r="F268" t="s">
        <v>751</v>
      </c>
      <c r="G268" s="3">
        <v>6.62</v>
      </c>
      <c r="H268" s="3">
        <v>1800</v>
      </c>
    </row>
    <row r="269" spans="1:8" x14ac:dyDescent="0.2">
      <c r="D269" s="1">
        <f t="shared" si="25"/>
        <v>252</v>
      </c>
      <c r="E269" t="s">
        <v>743</v>
      </c>
      <c r="F269" t="s">
        <v>744</v>
      </c>
    </row>
    <row r="270" spans="1:8" x14ac:dyDescent="0.2">
      <c r="D270" s="1">
        <f t="shared" si="25"/>
        <v>253</v>
      </c>
      <c r="E270" t="s">
        <v>423</v>
      </c>
      <c r="F270" t="s">
        <v>424</v>
      </c>
      <c r="G270" s="3">
        <v>20.32</v>
      </c>
    </row>
    <row r="271" spans="1:8" x14ac:dyDescent="0.2">
      <c r="D271" s="1">
        <f t="shared" si="25"/>
        <v>254</v>
      </c>
      <c r="E271" t="s">
        <v>504</v>
      </c>
      <c r="F271" t="s">
        <v>505</v>
      </c>
    </row>
    <row r="272" spans="1:8" x14ac:dyDescent="0.2">
      <c r="D272" s="1">
        <f t="shared" si="25"/>
        <v>255</v>
      </c>
      <c r="E272" t="s">
        <v>733</v>
      </c>
      <c r="F272" t="s">
        <v>734</v>
      </c>
    </row>
    <row r="273" spans="1:7" x14ac:dyDescent="0.2">
      <c r="D273" s="1">
        <f t="shared" si="25"/>
        <v>256</v>
      </c>
      <c r="E273" t="s">
        <v>729</v>
      </c>
      <c r="F273" t="s">
        <v>730</v>
      </c>
    </row>
    <row r="274" spans="1:7" x14ac:dyDescent="0.2">
      <c r="D274" s="1">
        <f t="shared" si="25"/>
        <v>257</v>
      </c>
      <c r="E274" s="1" t="s">
        <v>515</v>
      </c>
      <c r="F274" s="1" t="s">
        <v>516</v>
      </c>
    </row>
    <row r="275" spans="1:7" x14ac:dyDescent="0.2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266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268</v>
      </c>
      <c r="E285" s="34" t="s">
        <v>539</v>
      </c>
      <c r="F285" s="34" t="s">
        <v>540</v>
      </c>
    </row>
    <row r="286" spans="1:7" x14ac:dyDescent="0.2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271</v>
      </c>
      <c r="E288" t="s">
        <v>547</v>
      </c>
      <c r="F288" t="s">
        <v>548</v>
      </c>
    </row>
    <row r="289" spans="1:7" x14ac:dyDescent="0.2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276</v>
      </c>
      <c r="E293" t="s">
        <v>992</v>
      </c>
      <c r="F293" t="s">
        <v>993</v>
      </c>
    </row>
    <row r="294" spans="1:7" x14ac:dyDescent="0.2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283</v>
      </c>
      <c r="E300" t="s">
        <v>802</v>
      </c>
      <c r="F300" t="s">
        <v>803</v>
      </c>
    </row>
    <row r="301" spans="1:7" x14ac:dyDescent="0.2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+[146]Main!$M$5-[146]Main!$M$6</f>
        <v>99.997</v>
      </c>
      <c r="J317" s="6">
        <f>+H317-I317</f>
        <v>488.73748214000005</v>
      </c>
      <c r="K317" s="3" t="s">
        <v>1074</v>
      </c>
      <c r="L317" s="6">
        <f>+[146]Main!$M$3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+[147]Main!$K$5-[147]Main!$K$6</f>
        <v>174.27199999999999</v>
      </c>
      <c r="J318" s="6">
        <f>+H318-I318</f>
        <v>317.95222608</v>
      </c>
      <c r="K318" s="3" t="s">
        <v>1074</v>
      </c>
      <c r="L318" s="6">
        <f>+[147]Main!$K$3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[148]Main!$M$5-[148]Main!$M$6</f>
        <v>236.422</v>
      </c>
      <c r="J319" s="6">
        <f>H319-I319</f>
        <v>416.95678099999998</v>
      </c>
      <c r="L319" s="6">
        <f>[148]Main!$M$3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+[149]Main!$K$5-[149]Main!$K$6</f>
        <v>280.24800000000005</v>
      </c>
      <c r="J320" s="6">
        <f>+H320-I320</f>
        <v>196.5992511</v>
      </c>
      <c r="K320" s="3" t="s">
        <v>1074</v>
      </c>
      <c r="L320" s="6">
        <f>+[149]Main!$K$3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+[150]Main!$J$5-[150]Main!$J$6</f>
        <v>69.49499999999999</v>
      </c>
      <c r="J321" s="6">
        <f>+H321-I321</f>
        <v>172.96200277999998</v>
      </c>
      <c r="K321" s="3" t="s">
        <v>1074</v>
      </c>
      <c r="L321" s="6">
        <f>+[150]Main!$J$3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+[151]Main!$K$5-[151]Main!$K$6</f>
        <v>29.36</v>
      </c>
      <c r="J322" s="6">
        <f>+H322-I322</f>
        <v>66.314332159999992</v>
      </c>
      <c r="K322" s="3" t="s">
        <v>1074</v>
      </c>
      <c r="L322" s="6">
        <f>+[151]Main!$K$3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+[152]Main!$L$5-[152]Main!$L$6</f>
        <v>33.298999999999999</v>
      </c>
      <c r="J323" s="6">
        <f>+H323-I323</f>
        <v>-3.1882702000000016</v>
      </c>
      <c r="K323" s="3" t="s">
        <v>1074</v>
      </c>
      <c r="L323" s="6">
        <f>+[152]Main!$L$3</f>
        <v>35.424388</v>
      </c>
      <c r="M323" s="9">
        <v>45558</v>
      </c>
    </row>
    <row r="324" spans="1:31" x14ac:dyDescent="0.2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[153]Main!$K$5-[153]Main!$K$6</f>
        <v>54.983000000000004</v>
      </c>
      <c r="J324" s="6">
        <f>H324-I324</f>
        <v>-42.469815400000002</v>
      </c>
      <c r="L324" s="6">
        <f>[153]Main!$K$3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+[154]Main!$K$5-[154]Main!$K$6</f>
        <v>426.65000000000003</v>
      </c>
      <c r="J325" s="6">
        <f>+H325-I325</f>
        <v>-99.962968980000085</v>
      </c>
      <c r="K325" s="3" t="s">
        <v>1074</v>
      </c>
      <c r="L325" s="6">
        <f>+[154]Main!$K$3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">
      <c r="D327" s="1">
        <f t="shared" si="25"/>
        <v>310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">
      <c r="D330" s="1">
        <f t="shared" si="26"/>
        <v>313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">
      <c r="D335" s="1">
        <f t="shared" si="26"/>
        <v>318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[155]Main!$I$5-[155]Main!$I$6</f>
        <v>138.756</v>
      </c>
      <c r="J356" s="6">
        <f>H356-I356</f>
        <v>633.73115987000006</v>
      </c>
      <c r="K356" s="9" t="s">
        <v>1619</v>
      </c>
      <c r="L356" s="6">
        <f>[155]Main!$I$3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+[156]Main!$K$5-[156]Main!$K$6</f>
        <v>458.03099999999995</v>
      </c>
      <c r="J368" s="6">
        <f>+H368-I368</f>
        <v>267.94963252000002</v>
      </c>
      <c r="K368" s="3" t="s">
        <v>1280</v>
      </c>
      <c r="L368" s="6">
        <f>+[156]Main!$K$3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+[157]Main!$J$5-[157]Main!$J$6</f>
        <v>316.5809999999999</v>
      </c>
      <c r="J369" s="6">
        <f>+H369-I369</f>
        <v>-116.1096718199999</v>
      </c>
      <c r="K369" s="3" t="s">
        <v>1280</v>
      </c>
      <c r="L369" s="6">
        <f>+[157]Main!$J$3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5" si="27">+D391+1</f>
        <v>375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+[158]Main!$K$5-[158]Main!$K$6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+[158]Main!$K$3</f>
        <v>12.076411999999999</v>
      </c>
      <c r="M425" s="9">
        <v>45608</v>
      </c>
    </row>
    <row r="426" spans="1:13" x14ac:dyDescent="0.2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+[159]Main!$K$5-[159]Main!$K$6</f>
        <v>15.414999999999999</v>
      </c>
      <c r="J426" s="6">
        <f t="shared" si="29"/>
        <v>279.69996187999993</v>
      </c>
      <c r="K426" s="3" t="s">
        <v>1074</v>
      </c>
      <c r="L426" s="6">
        <f>+[159]Main!$K$3</f>
        <v>27.999521999999999</v>
      </c>
      <c r="M426" s="9">
        <v>45474</v>
      </c>
    </row>
    <row r="427" spans="1:13" x14ac:dyDescent="0.2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+[160]Main!$K$5-[160]Main!$K$6</f>
        <v>-77.494</v>
      </c>
      <c r="J427" s="6">
        <f>+H427-I427</f>
        <v>241.92998150000003</v>
      </c>
      <c r="K427" s="3" t="s">
        <v>1280</v>
      </c>
      <c r="L427" s="6">
        <f>+[160]Main!$K$3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+[161]Main!$L$5-[161]Main!$L$6</f>
        <v>41.190244</v>
      </c>
      <c r="J428" s="6">
        <f>+H428-I428</f>
        <v>251.82846074000003</v>
      </c>
      <c r="K428" s="3" t="s">
        <v>1074</v>
      </c>
      <c r="L428" s="6">
        <f>+[161]Main!$L$3</f>
        <v>6.2490660000000009</v>
      </c>
      <c r="M428" s="9">
        <v>45630</v>
      </c>
    </row>
    <row r="429" spans="1:13" x14ac:dyDescent="0.2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+[162]Main!$M$5-[162]Main!$M$6</f>
        <v>117.82499999999999</v>
      </c>
      <c r="J429" s="6">
        <f>+H429-I429</f>
        <v>171.89033000000001</v>
      </c>
      <c r="K429" s="3" t="s">
        <v>1280</v>
      </c>
      <c r="L429" s="6">
        <f>+[162]Main!$M$3</f>
        <v>57.943066000000002</v>
      </c>
      <c r="M429" s="9">
        <v>45629</v>
      </c>
    </row>
    <row r="430" spans="1:13" x14ac:dyDescent="0.2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+[163]Main!$M$5-[163]Main!$M$6</f>
        <v>1.9079999999999977</v>
      </c>
      <c r="J430" s="6">
        <f>+H430-I430</f>
        <v>144.23191650000004</v>
      </c>
      <c r="K430" s="3" t="s">
        <v>1280</v>
      </c>
      <c r="L430" s="6">
        <f>+[163]Main!$M$3</f>
        <v>32.475537000000003</v>
      </c>
      <c r="M430" s="9">
        <v>45630</v>
      </c>
    </row>
    <row r="431" spans="1:13" x14ac:dyDescent="0.2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+[164]Main!$L$5-[164]Main!$L$6</f>
        <v>74.8</v>
      </c>
      <c r="J431" s="6">
        <f t="shared" si="29"/>
        <v>117.67591862000002</v>
      </c>
      <c r="K431" s="3" t="s">
        <v>1280</v>
      </c>
      <c r="L431" s="6">
        <f>+[164]Main!$L$3</f>
        <v>125.801254</v>
      </c>
      <c r="M431" s="9">
        <v>45608</v>
      </c>
    </row>
    <row r="432" spans="1:13" x14ac:dyDescent="0.2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+[165]Main!$J$5-[165]Main!$J$6</f>
        <v>104.35299999999999</v>
      </c>
      <c r="J432" s="6">
        <f t="shared" si="29"/>
        <v>112.21898499999999</v>
      </c>
      <c r="K432" s="3" t="s">
        <v>1074</v>
      </c>
      <c r="L432" s="6">
        <f>+[165]Main!$J$3</f>
        <v>43.314397</v>
      </c>
      <c r="M432" s="9">
        <v>45525</v>
      </c>
    </row>
    <row r="433" spans="4:13" x14ac:dyDescent="0.2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+[166]Main!$L$5-[166]Main!$L$6</f>
        <v>33.507724000000003</v>
      </c>
      <c r="J433" s="6">
        <f t="shared" si="29"/>
        <v>99.04359199999999</v>
      </c>
      <c r="K433" s="3" t="s">
        <v>1074</v>
      </c>
      <c r="L433" s="6">
        <f>+[166]Main!$L$3</f>
        <v>36.819809999999997</v>
      </c>
      <c r="M433" s="9">
        <v>45567</v>
      </c>
    </row>
    <row r="434" spans="4:13" x14ac:dyDescent="0.2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+[167]Main!$K$5-[167]Main!$K$6</f>
        <v>225.55599999999998</v>
      </c>
      <c r="J434" s="6">
        <f t="shared" si="29"/>
        <v>93.819943600000045</v>
      </c>
      <c r="K434" s="3" t="s">
        <v>1280</v>
      </c>
      <c r="L434" s="6">
        <f>+[167]Main!$K$3</f>
        <v>24.287144000000001</v>
      </c>
      <c r="M434" s="9">
        <v>45608</v>
      </c>
    </row>
    <row r="435" spans="4:13" x14ac:dyDescent="0.2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+[168]Main!$K$5-[168]Main!$K$6</f>
        <v>62.823</v>
      </c>
      <c r="J435" s="6">
        <f>+H435-I435</f>
        <v>45.616648510000012</v>
      </c>
      <c r="K435" s="3" t="s">
        <v>1280</v>
      </c>
      <c r="L435" s="6">
        <f>+[168]Main!$K$3</f>
        <v>38.317897000000002</v>
      </c>
      <c r="M435" s="9">
        <v>45629</v>
      </c>
    </row>
    <row r="436" spans="4:13" x14ac:dyDescent="0.2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+[169]Main!$K$5-[169]Main!$K$6</f>
        <v>5.4758170000000002</v>
      </c>
      <c r="J436" s="6">
        <f>+H436-I436</f>
        <v>35.991269759999994</v>
      </c>
      <c r="K436" s="3" t="s">
        <v>1280</v>
      </c>
      <c r="L436" s="6">
        <f>+[169]Main!$K$3</f>
        <v>33.441198999999997</v>
      </c>
      <c r="M436" s="9">
        <v>45630</v>
      </c>
    </row>
    <row r="437" spans="4:13" x14ac:dyDescent="0.2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+[170]Main!$P$5-[170]Main!$P$6</f>
        <v>-4.3319999999999999</v>
      </c>
      <c r="J437" s="6">
        <f t="shared" si="29"/>
        <v>8.5127902100000004</v>
      </c>
      <c r="K437" s="3" t="s">
        <v>1074</v>
      </c>
      <c r="L437" s="6">
        <f>+[170]Main!$P$3</f>
        <v>22.004159000000001</v>
      </c>
      <c r="M437" s="9">
        <v>45587</v>
      </c>
    </row>
    <row r="438" spans="4:13" x14ac:dyDescent="0.2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+[171]Main!$K$5-[171]Main!$K$6</f>
        <v>183.012</v>
      </c>
      <c r="J438" s="6">
        <f>+H438-I438</f>
        <v>-1.677721560000009</v>
      </c>
      <c r="K438" s="3" t="s">
        <v>1280</v>
      </c>
      <c r="L438" s="6">
        <f>+[171]Main!$K$3</f>
        <v>48.877164</v>
      </c>
      <c r="M438" s="9">
        <v>45629</v>
      </c>
    </row>
    <row r="439" spans="4:13" x14ac:dyDescent="0.2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+[172]Main!$L$5-[172]Main!$L$6</f>
        <v>371.02100000000002</v>
      </c>
      <c r="J439" s="6">
        <f>+H439-I439</f>
        <v>-43.821476000000018</v>
      </c>
      <c r="K439" s="3" t="s">
        <v>1074</v>
      </c>
      <c r="L439" s="6">
        <f>+[172]Main!$L$3</f>
        <v>54.533253999999999</v>
      </c>
      <c r="M439" s="9">
        <v>45629</v>
      </c>
    </row>
    <row r="440" spans="4:13" x14ac:dyDescent="0.2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423</v>
      </c>
      <c r="E441" s="1" t="s">
        <v>1275</v>
      </c>
      <c r="F441" t="s">
        <v>1276</v>
      </c>
    </row>
    <row r="442" spans="4:13" x14ac:dyDescent="0.2">
      <c r="D442" s="1">
        <f t="shared" si="27"/>
        <v>424</v>
      </c>
      <c r="E442" s="1" t="s">
        <v>1304</v>
      </c>
      <c r="F442" s="1" t="s">
        <v>1305</v>
      </c>
    </row>
    <row r="443" spans="4:13" x14ac:dyDescent="0.2">
      <c r="D443" s="1">
        <f t="shared" si="27"/>
        <v>425</v>
      </c>
      <c r="E443" t="s">
        <v>1306</v>
      </c>
      <c r="F443" t="s">
        <v>1307</v>
      </c>
    </row>
    <row r="444" spans="4:13" x14ac:dyDescent="0.2">
      <c r="D444" s="1">
        <f t="shared" si="27"/>
        <v>426</v>
      </c>
      <c r="E444" s="1" t="s">
        <v>1357</v>
      </c>
    </row>
    <row r="445" spans="4:13" x14ac:dyDescent="0.2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428</v>
      </c>
      <c r="E446" t="s">
        <v>1505</v>
      </c>
    </row>
    <row r="447" spans="4:13" x14ac:dyDescent="0.2">
      <c r="D447" s="1">
        <f t="shared" si="27"/>
        <v>429</v>
      </c>
      <c r="E447" s="1" t="s">
        <v>1617</v>
      </c>
      <c r="F447" t="s">
        <v>1618</v>
      </c>
    </row>
    <row r="448" spans="4:13" x14ac:dyDescent="0.2">
      <c r="D448" s="1">
        <f t="shared" si="27"/>
        <v>430</v>
      </c>
      <c r="E448" t="s">
        <v>1622</v>
      </c>
      <c r="F448" s="1" t="s">
        <v>1623</v>
      </c>
    </row>
    <row r="449" spans="4:7" x14ac:dyDescent="0.2">
      <c r="D449" s="1">
        <f t="shared" si="27"/>
        <v>431</v>
      </c>
      <c r="E449" t="s">
        <v>1624</v>
      </c>
      <c r="F449" t="s">
        <v>1625</v>
      </c>
    </row>
    <row r="450" spans="4:7" x14ac:dyDescent="0.2">
      <c r="D450" s="1">
        <f t="shared" si="27"/>
        <v>432</v>
      </c>
      <c r="E450" t="s">
        <v>1632</v>
      </c>
      <c r="F450" t="s">
        <v>1633</v>
      </c>
    </row>
    <row r="451" spans="4:7" x14ac:dyDescent="0.2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434</v>
      </c>
      <c r="E452" s="1" t="s">
        <v>1642</v>
      </c>
      <c r="F452" t="s">
        <v>1643</v>
      </c>
    </row>
    <row r="453" spans="4:7" x14ac:dyDescent="0.2">
      <c r="D453" s="1">
        <f t="shared" si="27"/>
        <v>435</v>
      </c>
      <c r="E453" t="s">
        <v>1648</v>
      </c>
      <c r="F453" s="1" t="s">
        <v>1649</v>
      </c>
    </row>
    <row r="454" spans="4:7" x14ac:dyDescent="0.2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">
      <c r="D455" s="1">
        <f t="shared" si="27"/>
        <v>437</v>
      </c>
      <c r="E455" t="s">
        <v>1656</v>
      </c>
      <c r="F455" t="s">
        <v>1657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4" r:id="rId18" xr:uid="{14A63DAF-63A6-4B91-A2AF-AE28EA251457}"/>
    <hyperlink ref="E249" r:id="rId19" xr:uid="{4ACA7C7F-E42A-4687-A776-AB8065DB40FF}"/>
    <hyperlink ref="E243" r:id="rId20" xr:uid="{B3421391-7EC0-4253-8F62-5ED45A5BFA02}"/>
    <hyperlink ref="E250" r:id="rId21" xr:uid="{F6A45FC7-B73C-4143-9CAB-B3ADA19B5FD7}"/>
    <hyperlink ref="E245" r:id="rId22" xr:uid="{BBD267CB-7407-4913-9D05-6A6AA380019F}"/>
    <hyperlink ref="E252" r:id="rId23" xr:uid="{85368858-6D0F-4ABE-975C-AE5530342445}"/>
    <hyperlink ref="E240" r:id="rId24" xr:uid="{8B5BC1F5-14D4-45A0-B224-31FAF227EAF3}"/>
    <hyperlink ref="E251" r:id="rId25" xr:uid="{D5FB3BFE-F0A8-4C09-90A1-9F506EF0ADE4}"/>
    <hyperlink ref="E246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8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1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4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7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3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2" r:id="rId188" xr:uid="{CE44BEA4-012D-4699-8F08-C58713DDB2BE}"/>
    <hyperlink ref="E210" r:id="rId189" xr:uid="{0E4C0ACB-35E3-43D4-B0E1-F865F7ED59B8}"/>
    <hyperlink ref="E366" r:id="rId190" xr:uid="{5127CACD-341C-4DCA-B244-83466075BEBF}"/>
  </hyperlinks>
  <pageMargins left="0.7" right="0.7" top="0.75" bottom="0.75" header="0.3" footer="0.3"/>
  <pageSetup paperSize="9"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([173]Main!$J$5-[173]Main!$J$6)/HKD</f>
        <v>991.71512820512828</v>
      </c>
      <c r="G76" s="6">
        <f>+E76-F76</f>
        <v>23523.572694544873</v>
      </c>
      <c r="H76" s="3" t="s">
        <v>301</v>
      </c>
      <c r="I76" s="6">
        <f>+[173]Main!$J$3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  <row r="112" spans="2:5" x14ac:dyDescent="0.2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2024-12-09T21:32:22Z</dcterms:modified>
</cp:coreProperties>
</file>