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BA8C91D9-49FD-41B1-9756-D8D4014F451A}" xr6:coauthVersionLast="47" xr6:coauthVersionMax="47" xr10:uidLastSave="{00000000-0000-0000-0000-000000000000}"/>
  <bookViews>
    <workbookView xWindow="7440" yWindow="2430" windowWidth="20310" windowHeight="9705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6" i="2" l="1"/>
  <c r="K5" i="1"/>
  <c r="K7" i="1"/>
  <c r="K4" i="1"/>
  <c r="P38" i="2"/>
  <c r="P35" i="2"/>
  <c r="P33" i="2"/>
  <c r="P34" i="2" s="1"/>
  <c r="P32" i="2"/>
  <c r="P31" i="2"/>
  <c r="P30" i="2"/>
  <c r="P29" i="2"/>
  <c r="P26" i="2"/>
  <c r="P23" i="2"/>
  <c r="P21" i="2"/>
  <c r="P19" i="2"/>
  <c r="P5" i="2"/>
  <c r="P6" i="2" s="1"/>
  <c r="P10" i="2"/>
  <c r="P16" i="2"/>
  <c r="O49" i="2"/>
  <c r="N46" i="2"/>
  <c r="N49" i="2" s="1"/>
  <c r="M46" i="2"/>
  <c r="M49" i="2" s="1"/>
  <c r="L46" i="2"/>
  <c r="L49" i="2" s="1"/>
  <c r="O50" i="2" s="1"/>
  <c r="K46" i="2"/>
  <c r="K49" i="2" s="1"/>
  <c r="N50" i="2" s="1"/>
  <c r="J46" i="2"/>
  <c r="J49" i="2" s="1"/>
  <c r="M50" i="2" s="1"/>
  <c r="O73" i="2"/>
  <c r="O70" i="2"/>
  <c r="O53" i="2"/>
  <c r="O64" i="2" s="1"/>
  <c r="N33" i="2"/>
  <c r="N31" i="2"/>
  <c r="M33" i="2"/>
  <c r="M31" i="2"/>
  <c r="L33" i="2"/>
  <c r="J33" i="2"/>
  <c r="L31" i="2"/>
  <c r="J31" i="2"/>
  <c r="J29" i="2"/>
  <c r="O23" i="2"/>
  <c r="O26" i="2" s="1"/>
  <c r="J23" i="2"/>
  <c r="J26" i="2" s="1"/>
  <c r="N13" i="2"/>
  <c r="N21" i="2" s="1"/>
  <c r="M13" i="2"/>
  <c r="M16" i="2" s="1"/>
  <c r="L13" i="2"/>
  <c r="L16" i="2" s="1"/>
  <c r="J13" i="2"/>
  <c r="J21" i="2" s="1"/>
  <c r="O45" i="2"/>
  <c r="O46" i="2" s="1"/>
  <c r="K33" i="2"/>
  <c r="K31" i="2"/>
  <c r="N29" i="2"/>
  <c r="M29" i="2"/>
  <c r="L29" i="2"/>
  <c r="K29" i="2"/>
  <c r="K21" i="2"/>
  <c r="J19" i="2"/>
  <c r="K16" i="2"/>
  <c r="K23" i="2" s="1"/>
  <c r="K26" i="2" s="1"/>
  <c r="O33" i="2"/>
  <c r="O31" i="2"/>
  <c r="O29" i="2"/>
  <c r="O21" i="2"/>
  <c r="O16" i="2"/>
  <c r="N5" i="2"/>
  <c r="M5" i="2"/>
  <c r="L5" i="2"/>
  <c r="K5" i="2"/>
  <c r="J5" i="2"/>
  <c r="I5" i="2"/>
  <c r="H5" i="2"/>
  <c r="G5" i="2"/>
  <c r="F5" i="2"/>
  <c r="E5" i="2"/>
  <c r="D5" i="2"/>
  <c r="C5" i="2"/>
  <c r="O5" i="2"/>
  <c r="O6" i="2" s="1"/>
  <c r="N10" i="2"/>
  <c r="M10" i="2"/>
  <c r="L10" i="2"/>
  <c r="K10" i="2"/>
  <c r="J10" i="2"/>
  <c r="I10" i="2"/>
  <c r="H10" i="2"/>
  <c r="G10" i="2"/>
  <c r="F10" i="2"/>
  <c r="E10" i="2"/>
  <c r="D10" i="2"/>
  <c r="C10" i="2"/>
  <c r="O10" i="2"/>
  <c r="L21" i="2" l="1"/>
  <c r="O74" i="2"/>
  <c r="M21" i="2"/>
  <c r="N16" i="2"/>
  <c r="N19" i="2" s="1"/>
  <c r="M19" i="2"/>
  <c r="M23" i="2"/>
  <c r="M26" i="2" s="1"/>
  <c r="L19" i="2"/>
  <c r="L23" i="2"/>
  <c r="L26" i="2" s="1"/>
  <c r="L30" i="2" s="1"/>
  <c r="L32" i="2" s="1"/>
  <c r="L34" i="2" s="1"/>
  <c r="N23" i="2"/>
  <c r="N26" i="2" s="1"/>
  <c r="K19" i="2"/>
  <c r="M30" i="2"/>
  <c r="M32" i="2" s="1"/>
  <c r="M34" i="2" s="1"/>
  <c r="N30" i="2"/>
  <c r="N32" i="2" s="1"/>
  <c r="N34" i="2" s="1"/>
  <c r="J30" i="2"/>
  <c r="J32" i="2" s="1"/>
  <c r="J34" i="2" s="1"/>
  <c r="K30" i="2"/>
  <c r="K32" i="2" s="1"/>
  <c r="K34" i="2" s="1"/>
  <c r="O30" i="2"/>
  <c r="O32" i="2" s="1"/>
  <c r="O34" i="2" s="1"/>
  <c r="O19" i="2"/>
  <c r="J35" i="2" l="1"/>
  <c r="J38" i="2"/>
  <c r="K35" i="2"/>
  <c r="K38" i="2"/>
  <c r="N35" i="2"/>
  <c r="N38" i="2"/>
  <c r="M35" i="2"/>
  <c r="M38" i="2"/>
  <c r="L35" i="2"/>
  <c r="L38" i="2"/>
  <c r="O38" i="2"/>
  <c r="O35" i="2"/>
</calcChain>
</file>

<file path=xl/sharedStrings.xml><?xml version="1.0" encoding="utf-8"?>
<sst xmlns="http://schemas.openxmlformats.org/spreadsheetml/2006/main" count="93" uniqueCount="85">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</sst>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6" fillId="0" borderId="0" xfId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28575</xdr:rowOff>
    </xdr:from>
    <xdr:to>
      <xdr:col>15</xdr:col>
      <xdr:colOff>22643</xdr:colOff>
      <xdr:row>77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9858375" y="28575"/>
          <a:ext cx="13118" cy="1175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workbookViewId="0">
      <selection activeCell="K8" sqref="K8"/>
    </sheetView>
  </sheetViews>
  <sheetFormatPr defaultRowHeight="12.75" x14ac:dyDescent="0.2"/>
  <cols>
    <col min="1" max="16384" width="9.140625" style="9"/>
  </cols>
  <sheetData>
    <row r="2" spans="2:12" x14ac:dyDescent="0.2">
      <c r="J2" s="9" t="s">
        <v>0</v>
      </c>
      <c r="K2" s="11">
        <v>650</v>
      </c>
    </row>
    <row r="3" spans="2:12" x14ac:dyDescent="0.2">
      <c r="J3" s="9" t="s">
        <v>1</v>
      </c>
      <c r="K3" s="10">
        <v>1155</v>
      </c>
      <c r="L3" s="15" t="s">
        <v>29</v>
      </c>
    </row>
    <row r="4" spans="2:12" x14ac:dyDescent="0.2">
      <c r="J4" s="9" t="s">
        <v>2</v>
      </c>
      <c r="K4" s="10">
        <f>K2*K3</f>
        <v>750750</v>
      </c>
    </row>
    <row r="5" spans="2:12" x14ac:dyDescent="0.2">
      <c r="J5" s="9" t="s">
        <v>3</v>
      </c>
      <c r="K5" s="10">
        <f>18324+591</f>
        <v>18915</v>
      </c>
      <c r="L5" s="15" t="s">
        <v>29</v>
      </c>
    </row>
    <row r="6" spans="2:12" x14ac:dyDescent="0.2">
      <c r="J6" s="9" t="s">
        <v>4</v>
      </c>
      <c r="K6" s="10">
        <v>66</v>
      </c>
      <c r="L6" s="15" t="s">
        <v>29</v>
      </c>
    </row>
    <row r="7" spans="2:12" x14ac:dyDescent="0.2">
      <c r="J7" s="9" t="s">
        <v>5</v>
      </c>
      <c r="K7" s="10">
        <f>K4-K5+K6</f>
        <v>731901</v>
      </c>
    </row>
    <row r="10" spans="2:12" x14ac:dyDescent="0.2">
      <c r="B10" s="9" t="s">
        <v>6</v>
      </c>
      <c r="J10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R78"/>
  <sheetViews>
    <sheetView tabSelected="1" workbookViewId="0">
      <pane xSplit="2" ySplit="12" topLeftCell="C18" activePane="bottomRight" state="frozen"/>
      <selection pane="topRight"/>
      <selection pane="bottomLeft"/>
      <selection pane="bottomRight" activeCell="O48" sqref="O48"/>
    </sheetView>
  </sheetViews>
  <sheetFormatPr defaultRowHeight="12.75" x14ac:dyDescent="0.2"/>
  <cols>
    <col min="1" max="1" width="5.140625" style="1" bestFit="1" customWidth="1"/>
    <col min="2" max="2" width="24.140625" style="1" customWidth="1"/>
    <col min="3" max="14" width="9.140625" style="2"/>
    <col min="15" max="15" width="8.7109375" style="2" customWidth="1"/>
    <col min="16" max="18" width="9.140625" style="2"/>
    <col min="19" max="16384" width="9.140625" style="1"/>
  </cols>
  <sheetData>
    <row r="1" spans="1:18" x14ac:dyDescent="0.2">
      <c r="A1" s="14" t="s">
        <v>8</v>
      </c>
    </row>
    <row r="2" spans="1:18" s="4" customFormat="1" x14ac:dyDescent="0.2">
      <c r="B2" s="13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>
        <v>100000</v>
      </c>
      <c r="P2" s="5"/>
      <c r="Q2" s="5"/>
      <c r="R2" s="5"/>
    </row>
    <row r="3" spans="1:18" s="4" customFormat="1" x14ac:dyDescent="0.2">
      <c r="B3" s="4" t="s">
        <v>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>
        <v>11750</v>
      </c>
      <c r="O3" s="5">
        <v>14724</v>
      </c>
      <c r="P3" s="5">
        <v>16162</v>
      </c>
      <c r="Q3" s="5"/>
      <c r="R3" s="5"/>
    </row>
    <row r="4" spans="1:18" s="4" customFormat="1" x14ac:dyDescent="0.2">
      <c r="B4" s="4" t="s">
        <v>10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>
        <v>296850</v>
      </c>
      <c r="O4" s="5">
        <v>295324</v>
      </c>
      <c r="P4" s="5">
        <v>238533</v>
      </c>
      <c r="Q4" s="5"/>
      <c r="R4" s="5"/>
    </row>
    <row r="5" spans="1:18" s="4" customFormat="1" x14ac:dyDescent="0.2">
      <c r="B5" s="4" t="s">
        <v>11</v>
      </c>
      <c r="C5" s="5">
        <f t="shared" ref="C5:N5" si="0">C4+C3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308600</v>
      </c>
      <c r="O5" s="5">
        <f>O4+O3</f>
        <v>310048</v>
      </c>
      <c r="P5" s="5">
        <f>P4+P3</f>
        <v>254695</v>
      </c>
      <c r="Q5" s="5"/>
      <c r="R5" s="5"/>
    </row>
    <row r="6" spans="1:18" s="4" customFormat="1" x14ac:dyDescent="0.2">
      <c r="B6" s="4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f>O5/O13*1000</f>
        <v>19985.045765115381</v>
      </c>
      <c r="P6" s="5">
        <f>P5/P13*1000</f>
        <v>18631.675201170445</v>
      </c>
      <c r="Q6" s="5"/>
      <c r="R6" s="5"/>
    </row>
    <row r="7" spans="1:18" s="4" customFormat="1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4" customFormat="1" x14ac:dyDescent="0.2">
      <c r="B8" s="4" t="s">
        <v>13</v>
      </c>
      <c r="C8" s="5"/>
      <c r="D8" s="5"/>
      <c r="E8" s="5"/>
      <c r="F8" s="5"/>
      <c r="G8" s="5"/>
      <c r="H8" s="5"/>
      <c r="I8" s="5"/>
      <c r="J8" s="5">
        <v>16097</v>
      </c>
      <c r="K8" s="5">
        <v>0</v>
      </c>
      <c r="L8" s="5">
        <v>2340</v>
      </c>
      <c r="M8" s="5">
        <v>8941</v>
      </c>
      <c r="N8" s="5">
        <v>13109</v>
      </c>
      <c r="O8" s="5">
        <v>14218</v>
      </c>
      <c r="P8" s="5">
        <v>16411</v>
      </c>
      <c r="Q8" s="5"/>
      <c r="R8" s="5"/>
    </row>
    <row r="9" spans="1:18" s="4" customFormat="1" x14ac:dyDescent="0.2">
      <c r="B9" s="4" t="s">
        <v>14</v>
      </c>
      <c r="C9" s="5"/>
      <c r="D9" s="5"/>
      <c r="E9" s="5"/>
      <c r="F9" s="5"/>
      <c r="G9" s="5"/>
      <c r="H9" s="5"/>
      <c r="I9" s="5"/>
      <c r="J9" s="5">
        <v>163660</v>
      </c>
      <c r="K9" s="5">
        <v>180338</v>
      </c>
      <c r="L9" s="5">
        <v>204081</v>
      </c>
      <c r="M9" s="5">
        <v>228882</v>
      </c>
      <c r="N9" s="5">
        <v>292731</v>
      </c>
      <c r="O9" s="5">
        <v>291189</v>
      </c>
      <c r="P9" s="5">
        <v>242169</v>
      </c>
      <c r="Q9" s="5"/>
      <c r="R9" s="5"/>
    </row>
    <row r="10" spans="1:18" s="6" customFormat="1" x14ac:dyDescent="0.2">
      <c r="B10" s="6" t="s">
        <v>15</v>
      </c>
      <c r="C10" s="7">
        <f t="shared" ref="C10:N10" si="1">C9+C8</f>
        <v>0</v>
      </c>
      <c r="D10" s="7">
        <f t="shared" si="1"/>
        <v>0</v>
      </c>
      <c r="E10" s="7">
        <f t="shared" si="1"/>
        <v>0</v>
      </c>
      <c r="F10" s="7">
        <f t="shared" si="1"/>
        <v>0</v>
      </c>
      <c r="G10" s="7">
        <f t="shared" si="1"/>
        <v>0</v>
      </c>
      <c r="H10" s="7">
        <f t="shared" si="1"/>
        <v>0</v>
      </c>
      <c r="I10" s="7">
        <f t="shared" si="1"/>
        <v>0</v>
      </c>
      <c r="J10" s="7">
        <f t="shared" si="1"/>
        <v>179757</v>
      </c>
      <c r="K10" s="7">
        <f t="shared" si="1"/>
        <v>180338</v>
      </c>
      <c r="L10" s="7">
        <f t="shared" si="1"/>
        <v>206421</v>
      </c>
      <c r="M10" s="7">
        <f t="shared" si="1"/>
        <v>237823</v>
      </c>
      <c r="N10" s="7">
        <f t="shared" si="1"/>
        <v>305840</v>
      </c>
      <c r="O10" s="7">
        <f>O9+O8</f>
        <v>305407</v>
      </c>
      <c r="P10" s="7">
        <f>P9+P8</f>
        <v>258580</v>
      </c>
      <c r="Q10" s="7"/>
      <c r="R10" s="7"/>
    </row>
    <row r="11" spans="1:18" s="4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22</v>
      </c>
      <c r="J12" s="2" t="s">
        <v>23</v>
      </c>
      <c r="K12" s="2" t="s">
        <v>24</v>
      </c>
      <c r="L12" s="2" t="s">
        <v>25</v>
      </c>
      <c r="M12" s="2" t="s">
        <v>26</v>
      </c>
      <c r="N12" s="2" t="s">
        <v>27</v>
      </c>
      <c r="O12" s="2" t="s">
        <v>28</v>
      </c>
      <c r="P12" s="2" t="s">
        <v>29</v>
      </c>
      <c r="Q12" s="2" t="s">
        <v>30</v>
      </c>
      <c r="R12" s="2" t="s">
        <v>31</v>
      </c>
    </row>
    <row r="13" spans="1:18" s="4" customFormat="1" x14ac:dyDescent="0.2">
      <c r="B13" s="4" t="s">
        <v>32</v>
      </c>
      <c r="C13" s="5"/>
      <c r="D13" s="5"/>
      <c r="E13" s="5"/>
      <c r="F13" s="5"/>
      <c r="G13" s="5"/>
      <c r="H13" s="5"/>
      <c r="I13" s="5"/>
      <c r="J13" s="5">
        <f>9034-J14</f>
        <v>8633</v>
      </c>
      <c r="K13" s="5">
        <v>8187</v>
      </c>
      <c r="L13" s="5">
        <f>9874-354</f>
        <v>9520</v>
      </c>
      <c r="M13" s="5">
        <f>11672-279</f>
        <v>11393</v>
      </c>
      <c r="N13" s="8">
        <f>15339-314</f>
        <v>15025</v>
      </c>
      <c r="O13" s="5">
        <v>15514</v>
      </c>
      <c r="P13" s="12">
        <v>13670</v>
      </c>
      <c r="Q13" s="5"/>
      <c r="R13" s="5"/>
    </row>
    <row r="14" spans="1:18" s="4" customFormat="1" x14ac:dyDescent="0.2">
      <c r="B14" s="4" t="s">
        <v>33</v>
      </c>
      <c r="C14" s="5"/>
      <c r="D14" s="5"/>
      <c r="E14" s="5"/>
      <c r="F14" s="5"/>
      <c r="G14" s="5"/>
      <c r="H14" s="5"/>
      <c r="I14" s="5"/>
      <c r="J14" s="5">
        <v>401</v>
      </c>
      <c r="K14" s="5">
        <v>518</v>
      </c>
      <c r="L14" s="5">
        <v>354</v>
      </c>
      <c r="M14" s="5">
        <v>279</v>
      </c>
      <c r="N14" s="5">
        <v>314</v>
      </c>
      <c r="O14" s="5">
        <v>679</v>
      </c>
      <c r="P14" s="5">
        <v>344</v>
      </c>
      <c r="Q14" s="5"/>
      <c r="R14" s="5"/>
    </row>
    <row r="15" spans="1:18" s="4" customFormat="1" x14ac:dyDescent="0.2">
      <c r="B15" s="4" t="s">
        <v>34</v>
      </c>
      <c r="C15" s="5"/>
      <c r="D15" s="5"/>
      <c r="E15" s="5"/>
      <c r="F15" s="5"/>
      <c r="G15" s="5"/>
      <c r="H15" s="5"/>
      <c r="I15" s="5"/>
      <c r="J15" s="5">
        <v>280</v>
      </c>
      <c r="K15" s="5">
        <v>297</v>
      </c>
      <c r="L15" s="5">
        <v>332</v>
      </c>
      <c r="M15" s="5">
        <v>385</v>
      </c>
      <c r="N15" s="5">
        <v>628</v>
      </c>
      <c r="O15" s="5">
        <v>668</v>
      </c>
      <c r="P15" s="5">
        <v>588</v>
      </c>
      <c r="Q15" s="5"/>
      <c r="R15" s="5"/>
    </row>
    <row r="16" spans="1:18" s="6" customFormat="1" x14ac:dyDescent="0.2">
      <c r="B16" s="6" t="s">
        <v>35</v>
      </c>
      <c r="C16" s="7"/>
      <c r="D16" s="7"/>
      <c r="E16" s="7"/>
      <c r="F16" s="7"/>
      <c r="G16" s="7"/>
      <c r="H16" s="7"/>
      <c r="I16" s="7"/>
      <c r="J16" s="7">
        <v>9314</v>
      </c>
      <c r="K16" s="7">
        <f t="shared" ref="K16:N16" si="2">SUM(K13:K15)</f>
        <v>9002</v>
      </c>
      <c r="L16" s="7">
        <f t="shared" si="2"/>
        <v>10206</v>
      </c>
      <c r="M16" s="7">
        <f t="shared" si="2"/>
        <v>12057</v>
      </c>
      <c r="N16" s="7">
        <f t="shared" si="2"/>
        <v>15967</v>
      </c>
      <c r="O16" s="7">
        <f>SUM(O13:O15)</f>
        <v>16861</v>
      </c>
      <c r="P16" s="7">
        <f>SUM(P13:P15)</f>
        <v>14602</v>
      </c>
      <c r="Q16" s="7"/>
      <c r="R16" s="7"/>
    </row>
    <row r="17" spans="2:18" s="4" customFormat="1" x14ac:dyDescent="0.2">
      <c r="B17" s="4" t="s">
        <v>36</v>
      </c>
      <c r="C17" s="5"/>
      <c r="D17" s="5"/>
      <c r="E17" s="5"/>
      <c r="F17" s="5"/>
      <c r="G17" s="5"/>
      <c r="H17" s="5"/>
      <c r="I17" s="5"/>
      <c r="J17" s="5">
        <v>752</v>
      </c>
      <c r="K17" s="5">
        <v>494</v>
      </c>
      <c r="L17" s="5">
        <v>801</v>
      </c>
      <c r="M17" s="5">
        <v>806</v>
      </c>
      <c r="N17" s="5">
        <v>688</v>
      </c>
      <c r="O17" s="5">
        <v>616</v>
      </c>
      <c r="P17" s="5">
        <v>866</v>
      </c>
      <c r="Q17" s="5"/>
      <c r="R17" s="5"/>
    </row>
    <row r="18" spans="2:18" s="4" customFormat="1" x14ac:dyDescent="0.2">
      <c r="B18" s="4" t="s">
        <v>37</v>
      </c>
      <c r="C18" s="5"/>
      <c r="D18" s="5"/>
      <c r="E18" s="5"/>
      <c r="F18" s="5"/>
      <c r="G18" s="5"/>
      <c r="H18" s="5"/>
      <c r="I18" s="5"/>
      <c r="J18" s="5">
        <v>678</v>
      </c>
      <c r="K18" s="5">
        <v>893</v>
      </c>
      <c r="L18" s="5">
        <v>951</v>
      </c>
      <c r="M18" s="5">
        <v>894</v>
      </c>
      <c r="N18" s="5">
        <v>1064</v>
      </c>
      <c r="O18" s="5">
        <v>1279</v>
      </c>
      <c r="P18" s="5">
        <v>1466</v>
      </c>
      <c r="Q18" s="5"/>
      <c r="R18" s="5"/>
    </row>
    <row r="19" spans="2:18" s="6" customFormat="1" x14ac:dyDescent="0.2">
      <c r="B19" s="6" t="s">
        <v>38</v>
      </c>
      <c r="C19" s="7"/>
      <c r="D19" s="7"/>
      <c r="E19" s="7"/>
      <c r="F19" s="7"/>
      <c r="G19" s="7"/>
      <c r="H19" s="7"/>
      <c r="I19" s="7"/>
      <c r="J19" s="7">
        <f t="shared" ref="J19:N19" si="3">SUM(J16:J18)</f>
        <v>10744</v>
      </c>
      <c r="K19" s="7">
        <f t="shared" si="3"/>
        <v>10389</v>
      </c>
      <c r="L19" s="7">
        <f t="shared" si="3"/>
        <v>11958</v>
      </c>
      <c r="M19" s="7">
        <f t="shared" si="3"/>
        <v>13757</v>
      </c>
      <c r="N19" s="7">
        <f t="shared" si="3"/>
        <v>17719</v>
      </c>
      <c r="O19" s="7">
        <f>SUM(O16:O18)</f>
        <v>18756</v>
      </c>
      <c r="P19" s="7">
        <f>SUM(P16:P18)</f>
        <v>16934</v>
      </c>
      <c r="Q19" s="7"/>
      <c r="R19" s="7"/>
    </row>
    <row r="20" spans="2:18" s="4" customFormat="1" x14ac:dyDescent="0.2">
      <c r="B20" s="4" t="s">
        <v>39</v>
      </c>
      <c r="C20" s="5"/>
      <c r="D20" s="5"/>
      <c r="E20" s="5"/>
      <c r="F20" s="5"/>
      <c r="G20" s="5"/>
      <c r="H20" s="5"/>
      <c r="I20" s="5"/>
      <c r="J20" s="5">
        <v>6922</v>
      </c>
      <c r="K20" s="5">
        <v>6457</v>
      </c>
      <c r="L20" s="5">
        <v>7119</v>
      </c>
      <c r="M20" s="5">
        <v>8150</v>
      </c>
      <c r="N20" s="5">
        <v>10689</v>
      </c>
      <c r="O20" s="5">
        <v>10914</v>
      </c>
      <c r="P20" s="5">
        <v>10153</v>
      </c>
      <c r="Q20" s="5"/>
      <c r="R20" s="5"/>
    </row>
    <row r="21" spans="2:18" s="4" customFormat="1" x14ac:dyDescent="0.2">
      <c r="B21" s="4" t="s">
        <v>40</v>
      </c>
      <c r="C21" s="5"/>
      <c r="D21" s="5"/>
      <c r="E21" s="5"/>
      <c r="F21" s="5"/>
      <c r="G21" s="5"/>
      <c r="H21" s="5"/>
      <c r="I21" s="5"/>
      <c r="J21" s="5">
        <f t="shared" ref="J21:N21" si="4">J13-J20</f>
        <v>1711</v>
      </c>
      <c r="K21" s="5">
        <f t="shared" si="4"/>
        <v>1730</v>
      </c>
      <c r="L21" s="5">
        <f t="shared" si="4"/>
        <v>2401</v>
      </c>
      <c r="M21" s="5">
        <f t="shared" si="4"/>
        <v>3243</v>
      </c>
      <c r="N21" s="5">
        <f t="shared" si="4"/>
        <v>4336</v>
      </c>
      <c r="O21" s="5">
        <f>O13-O20</f>
        <v>4600</v>
      </c>
      <c r="P21" s="5">
        <f>P13-P20</f>
        <v>3517</v>
      </c>
      <c r="Q21" s="5"/>
      <c r="R21" s="5"/>
    </row>
    <row r="22" spans="2:18" s="4" customFormat="1" x14ac:dyDescent="0.2">
      <c r="B22" s="4" t="s">
        <v>41</v>
      </c>
      <c r="C22" s="5"/>
      <c r="D22" s="5"/>
      <c r="E22" s="5"/>
      <c r="F22" s="5"/>
      <c r="G22" s="5"/>
      <c r="H22" s="5"/>
      <c r="I22" s="5"/>
      <c r="J22" s="5">
        <v>148</v>
      </c>
      <c r="K22" s="5">
        <v>160</v>
      </c>
      <c r="L22" s="5">
        <v>188</v>
      </c>
      <c r="M22" s="5">
        <v>234</v>
      </c>
      <c r="N22" s="5">
        <v>396</v>
      </c>
      <c r="O22" s="5">
        <v>408</v>
      </c>
      <c r="P22" s="5">
        <v>369</v>
      </c>
      <c r="Q22" s="5"/>
      <c r="R22" s="5"/>
    </row>
    <row r="23" spans="2:18" s="4" customFormat="1" x14ac:dyDescent="0.2">
      <c r="B23" s="4" t="s">
        <v>42</v>
      </c>
      <c r="C23" s="5"/>
      <c r="D23" s="5"/>
      <c r="E23" s="5"/>
      <c r="F23" s="5"/>
      <c r="G23" s="5"/>
      <c r="H23" s="5"/>
      <c r="I23" s="5"/>
      <c r="J23" s="5">
        <f t="shared" ref="J23" si="5">J16-J22-J20</f>
        <v>2244</v>
      </c>
      <c r="K23" s="5">
        <f>K16-K22-K20</f>
        <v>2385</v>
      </c>
      <c r="L23" s="5">
        <f t="shared" ref="L23:P23" si="6">L16-L22-L20</f>
        <v>2899</v>
      </c>
      <c r="M23" s="5">
        <f t="shared" si="6"/>
        <v>3673</v>
      </c>
      <c r="N23" s="5">
        <f t="shared" si="6"/>
        <v>4882</v>
      </c>
      <c r="O23" s="5">
        <f t="shared" si="6"/>
        <v>5539</v>
      </c>
      <c r="P23" s="5">
        <f>P16-P22-P20</f>
        <v>4080</v>
      </c>
      <c r="Q23" s="5"/>
      <c r="R23" s="5"/>
    </row>
    <row r="24" spans="2:18" s="4" customFormat="1" x14ac:dyDescent="0.2">
      <c r="B24" s="4" t="s">
        <v>43</v>
      </c>
      <c r="C24" s="5"/>
      <c r="D24" s="5"/>
      <c r="E24" s="5"/>
      <c r="F24" s="5"/>
      <c r="G24" s="5"/>
      <c r="H24" s="5"/>
      <c r="I24" s="5"/>
      <c r="J24" s="5">
        <v>787</v>
      </c>
      <c r="K24" s="5">
        <v>595</v>
      </c>
      <c r="L24" s="5">
        <v>781</v>
      </c>
      <c r="M24" s="5">
        <v>803</v>
      </c>
      <c r="N24" s="5">
        <v>739</v>
      </c>
      <c r="O24" s="5">
        <v>688</v>
      </c>
      <c r="P24" s="5">
        <v>769</v>
      </c>
      <c r="Q24" s="5"/>
      <c r="R24" s="5"/>
    </row>
    <row r="25" spans="2:18" s="4" customFormat="1" x14ac:dyDescent="0.2">
      <c r="B25" s="4" t="s">
        <v>44</v>
      </c>
      <c r="C25" s="5"/>
      <c r="D25" s="5"/>
      <c r="E25" s="5"/>
      <c r="F25" s="5"/>
      <c r="G25" s="5"/>
      <c r="H25" s="5"/>
      <c r="I25" s="5"/>
      <c r="J25" s="5">
        <v>821</v>
      </c>
      <c r="K25" s="5">
        <v>962</v>
      </c>
      <c r="L25" s="5">
        <v>986</v>
      </c>
      <c r="M25" s="5">
        <v>910</v>
      </c>
      <c r="N25" s="5">
        <v>1048</v>
      </c>
      <c r="O25" s="5">
        <v>1286</v>
      </c>
      <c r="P25" s="5">
        <v>1410</v>
      </c>
      <c r="Q25" s="5"/>
      <c r="R25" s="5"/>
    </row>
    <row r="26" spans="2:18" s="4" customFormat="1" x14ac:dyDescent="0.2">
      <c r="B26" s="4" t="s">
        <v>45</v>
      </c>
      <c r="C26" s="5"/>
      <c r="D26" s="5"/>
      <c r="E26" s="5"/>
      <c r="F26" s="5"/>
      <c r="G26" s="5"/>
      <c r="H26" s="5"/>
      <c r="I26" s="5"/>
      <c r="J26" s="5">
        <f t="shared" ref="J26:P26" si="7">J23+J17+J18-J24-J25</f>
        <v>2066</v>
      </c>
      <c r="K26" s="5">
        <f t="shared" si="7"/>
        <v>2215</v>
      </c>
      <c r="L26" s="5">
        <f t="shared" si="7"/>
        <v>2884</v>
      </c>
      <c r="M26" s="5">
        <f t="shared" si="7"/>
        <v>3660</v>
      </c>
      <c r="N26" s="5">
        <f t="shared" si="7"/>
        <v>4847</v>
      </c>
      <c r="O26" s="5">
        <f t="shared" si="7"/>
        <v>5460</v>
      </c>
      <c r="P26" s="5">
        <f t="shared" si="7"/>
        <v>4233</v>
      </c>
      <c r="Q26" s="5"/>
      <c r="R26" s="5"/>
    </row>
    <row r="27" spans="2:18" s="4" customFormat="1" x14ac:dyDescent="0.2">
      <c r="B27" s="4" t="s">
        <v>46</v>
      </c>
      <c r="C27" s="5"/>
      <c r="D27" s="5"/>
      <c r="E27" s="5"/>
      <c r="F27" s="5"/>
      <c r="G27" s="5"/>
      <c r="H27" s="5"/>
      <c r="I27" s="5"/>
      <c r="J27" s="5">
        <v>522</v>
      </c>
      <c r="K27" s="5">
        <v>666</v>
      </c>
      <c r="L27" s="5">
        <v>576</v>
      </c>
      <c r="M27" s="5">
        <v>611</v>
      </c>
      <c r="N27" s="5">
        <v>740</v>
      </c>
      <c r="O27" s="5">
        <v>865</v>
      </c>
      <c r="P27" s="5">
        <v>667</v>
      </c>
      <c r="Q27" s="5"/>
      <c r="R27" s="5"/>
    </row>
    <row r="28" spans="2:18" s="4" customFormat="1" x14ac:dyDescent="0.2">
      <c r="B28" s="4" t="s">
        <v>47</v>
      </c>
      <c r="C28" s="5"/>
      <c r="D28" s="5"/>
      <c r="E28" s="5"/>
      <c r="F28" s="5"/>
      <c r="G28" s="5"/>
      <c r="H28" s="5"/>
      <c r="I28" s="5"/>
      <c r="J28" s="5">
        <v>969</v>
      </c>
      <c r="K28" s="5">
        <v>1056</v>
      </c>
      <c r="L28" s="5">
        <v>973</v>
      </c>
      <c r="M28" s="5">
        <v>994</v>
      </c>
      <c r="N28" s="5">
        <v>1494</v>
      </c>
      <c r="O28" s="5">
        <v>992</v>
      </c>
      <c r="P28" s="5">
        <v>961</v>
      </c>
      <c r="Q28" s="5"/>
      <c r="R28" s="5"/>
    </row>
    <row r="29" spans="2:18" s="4" customFormat="1" x14ac:dyDescent="0.2">
      <c r="B29" s="4" t="s">
        <v>48</v>
      </c>
      <c r="C29" s="5"/>
      <c r="D29" s="5"/>
      <c r="E29" s="5"/>
      <c r="F29" s="5"/>
      <c r="G29" s="5"/>
      <c r="H29" s="5"/>
      <c r="I29" s="5"/>
      <c r="J29" s="5">
        <f t="shared" ref="J29" si="8">J27+J28</f>
        <v>1491</v>
      </c>
      <c r="K29" s="5">
        <f t="shared" ref="K29:N29" si="9">K27+K28</f>
        <v>1722</v>
      </c>
      <c r="L29" s="5">
        <f t="shared" si="9"/>
        <v>1549</v>
      </c>
      <c r="M29" s="5">
        <f t="shared" si="9"/>
        <v>1605</v>
      </c>
      <c r="N29" s="5">
        <f t="shared" si="9"/>
        <v>2234</v>
      </c>
      <c r="O29" s="5">
        <f>O27+O28</f>
        <v>1857</v>
      </c>
      <c r="P29" s="5">
        <f>P27+P28</f>
        <v>1628</v>
      </c>
      <c r="Q29" s="5"/>
      <c r="R29" s="5"/>
    </row>
    <row r="30" spans="2:18" s="4" customFormat="1" x14ac:dyDescent="0.2">
      <c r="B30" s="4" t="s">
        <v>49</v>
      </c>
      <c r="C30" s="5"/>
      <c r="D30" s="5"/>
      <c r="E30" s="5"/>
      <c r="F30" s="5"/>
      <c r="G30" s="5"/>
      <c r="H30" s="5"/>
      <c r="I30" s="5"/>
      <c r="J30" s="5">
        <f t="shared" ref="J30" si="10">J26-J29</f>
        <v>575</v>
      </c>
      <c r="K30" s="5">
        <f t="shared" ref="K30:N30" si="11">K26-K29</f>
        <v>493</v>
      </c>
      <c r="L30" s="5">
        <f t="shared" si="11"/>
        <v>1335</v>
      </c>
      <c r="M30" s="5">
        <f t="shared" si="11"/>
        <v>2055</v>
      </c>
      <c r="N30" s="5">
        <f t="shared" si="11"/>
        <v>2613</v>
      </c>
      <c r="O30" s="5">
        <f>O26-O29</f>
        <v>3603</v>
      </c>
      <c r="P30" s="5">
        <f>P26-P29</f>
        <v>2605</v>
      </c>
      <c r="Q30" s="5"/>
      <c r="R30" s="5"/>
    </row>
    <row r="31" spans="2:18" s="4" customFormat="1" x14ac:dyDescent="0.2">
      <c r="B31" s="4" t="s">
        <v>50</v>
      </c>
      <c r="C31" s="5"/>
      <c r="D31" s="5"/>
      <c r="E31" s="5"/>
      <c r="F31" s="5"/>
      <c r="G31" s="5"/>
      <c r="H31" s="5"/>
      <c r="I31" s="5"/>
      <c r="J31" s="5">
        <f>6-246+44</f>
        <v>-196</v>
      </c>
      <c r="K31" s="5">
        <f>10-99+28</f>
        <v>-61</v>
      </c>
      <c r="L31" s="5">
        <f>11-75+45</f>
        <v>-19</v>
      </c>
      <c r="M31" s="5">
        <f>10-126-6</f>
        <v>-122</v>
      </c>
      <c r="N31" s="5">
        <f>25-71+68</f>
        <v>22</v>
      </c>
      <c r="O31" s="5">
        <f>28-61+56</f>
        <v>23</v>
      </c>
      <c r="P31" s="5">
        <f>-26-44+28</f>
        <v>-42</v>
      </c>
      <c r="Q31" s="5"/>
      <c r="R31" s="5"/>
    </row>
    <row r="32" spans="2:18" s="4" customFormat="1" x14ac:dyDescent="0.2">
      <c r="B32" s="4" t="s">
        <v>51</v>
      </c>
      <c r="C32" s="5"/>
      <c r="D32" s="5"/>
      <c r="E32" s="5"/>
      <c r="F32" s="5"/>
      <c r="G32" s="5"/>
      <c r="H32" s="5"/>
      <c r="I32" s="5"/>
      <c r="J32" s="5">
        <f>J30+J31</f>
        <v>379</v>
      </c>
      <c r="K32" s="5">
        <f t="shared" ref="K32:N32" si="12">K30+K31</f>
        <v>432</v>
      </c>
      <c r="L32" s="5">
        <f t="shared" si="12"/>
        <v>1316</v>
      </c>
      <c r="M32" s="5">
        <f t="shared" si="12"/>
        <v>1933</v>
      </c>
      <c r="N32" s="5">
        <f t="shared" si="12"/>
        <v>2635</v>
      </c>
      <c r="O32" s="5">
        <f>O30+O31</f>
        <v>3626</v>
      </c>
      <c r="P32" s="5">
        <f>P30+P31</f>
        <v>2563</v>
      </c>
      <c r="Q32" s="5"/>
      <c r="R32" s="5"/>
    </row>
    <row r="33" spans="2:18" s="4" customFormat="1" x14ac:dyDescent="0.2">
      <c r="B33" s="4" t="s">
        <v>52</v>
      </c>
      <c r="C33" s="5"/>
      <c r="D33" s="5"/>
      <c r="E33" s="5"/>
      <c r="F33" s="5"/>
      <c r="G33" s="5"/>
      <c r="H33" s="5"/>
      <c r="I33" s="5"/>
      <c r="J33" s="8">
        <f>83+26</f>
        <v>109</v>
      </c>
      <c r="K33" s="5">
        <f>69+26</f>
        <v>95</v>
      </c>
      <c r="L33" s="5">
        <f>115+36</f>
        <v>151</v>
      </c>
      <c r="M33" s="5">
        <f>223+41</f>
        <v>264</v>
      </c>
      <c r="N33" s="5">
        <f>292+22</f>
        <v>314</v>
      </c>
      <c r="O33" s="5">
        <f>346-38</f>
        <v>308</v>
      </c>
      <c r="P33" s="5">
        <f>205+10</f>
        <v>215</v>
      </c>
      <c r="Q33" s="5"/>
      <c r="R33" s="5"/>
    </row>
    <row r="34" spans="2:18" s="4" customFormat="1" x14ac:dyDescent="0.2">
      <c r="B34" s="4" t="s">
        <v>53</v>
      </c>
      <c r="C34" s="5"/>
      <c r="D34" s="5"/>
      <c r="E34" s="5"/>
      <c r="F34" s="5"/>
      <c r="G34" s="5"/>
      <c r="H34" s="5"/>
      <c r="I34" s="5"/>
      <c r="J34" s="5">
        <f>J32-J33</f>
        <v>270</v>
      </c>
      <c r="K34" s="5">
        <f t="shared" ref="K34:N34" si="13">K32-K33</f>
        <v>337</v>
      </c>
      <c r="L34" s="5">
        <f t="shared" si="13"/>
        <v>1165</v>
      </c>
      <c r="M34" s="5">
        <f t="shared" si="13"/>
        <v>1669</v>
      </c>
      <c r="N34" s="5">
        <f t="shared" si="13"/>
        <v>2321</v>
      </c>
      <c r="O34" s="5">
        <f>O32-O33</f>
        <v>3318</v>
      </c>
      <c r="P34" s="5">
        <f>P32-P33</f>
        <v>2348</v>
      </c>
      <c r="Q34" s="5"/>
      <c r="R34" s="5"/>
    </row>
    <row r="35" spans="2:18" x14ac:dyDescent="0.2">
      <c r="B35" s="1" t="s">
        <v>54</v>
      </c>
      <c r="J35" s="3">
        <f t="shared" ref="J35:K35" si="14">J34/J36</f>
        <v>0.2402135231316726</v>
      </c>
      <c r="K35" s="3">
        <f t="shared" si="14"/>
        <v>0.29744042365401591</v>
      </c>
      <c r="L35" s="3">
        <f t="shared" ref="L35" si="15">L34/L36</f>
        <v>1.0411081322609472</v>
      </c>
      <c r="M35" s="3">
        <f t="shared" ref="M35" si="16">M34/M36</f>
        <v>1.4861976847729297</v>
      </c>
      <c r="N35" s="3">
        <f t="shared" ref="N35" si="17">N34/N36</f>
        <v>2.044933920704846</v>
      </c>
      <c r="O35" s="3">
        <f t="shared" ref="O35:P35" si="18">O34/O36</f>
        <v>2.867761452031115</v>
      </c>
      <c r="P35" s="3">
        <f t="shared" si="18"/>
        <v>2.032900432900433</v>
      </c>
    </row>
    <row r="36" spans="2:18" s="4" customFormat="1" x14ac:dyDescent="0.2">
      <c r="B36" s="4" t="s">
        <v>1</v>
      </c>
      <c r="C36" s="5"/>
      <c r="D36" s="5"/>
      <c r="E36" s="5"/>
      <c r="F36" s="5"/>
      <c r="G36" s="5"/>
      <c r="H36" s="5"/>
      <c r="I36" s="5"/>
      <c r="J36" s="5">
        <v>1124</v>
      </c>
      <c r="K36" s="5">
        <v>1133</v>
      </c>
      <c r="L36" s="5">
        <v>1119</v>
      </c>
      <c r="M36" s="5">
        <v>1123</v>
      </c>
      <c r="N36" s="5">
        <v>1135</v>
      </c>
      <c r="O36" s="5">
        <v>1157</v>
      </c>
      <c r="P36" s="5">
        <v>1155</v>
      </c>
      <c r="Q36" s="5"/>
      <c r="R36" s="5"/>
    </row>
    <row r="38" spans="2:18" s="4" customFormat="1" x14ac:dyDescent="0.2">
      <c r="B38" s="4" t="s">
        <v>55</v>
      </c>
      <c r="C38" s="5"/>
      <c r="D38" s="5"/>
      <c r="E38" s="5"/>
      <c r="F38" s="5"/>
      <c r="G38" s="5"/>
      <c r="H38" s="5"/>
      <c r="I38" s="5"/>
      <c r="J38" s="5">
        <f t="shared" ref="J38:N38" si="19">J34</f>
        <v>270</v>
      </c>
      <c r="K38" s="5">
        <f t="shared" si="19"/>
        <v>337</v>
      </c>
      <c r="L38" s="5">
        <f t="shared" si="19"/>
        <v>1165</v>
      </c>
      <c r="M38" s="5">
        <f t="shared" si="19"/>
        <v>1669</v>
      </c>
      <c r="N38" s="5">
        <f t="shared" si="19"/>
        <v>2321</v>
      </c>
      <c r="O38" s="5">
        <f>O34</f>
        <v>3318</v>
      </c>
      <c r="P38" s="5">
        <f>P34</f>
        <v>2348</v>
      </c>
      <c r="Q38" s="5"/>
      <c r="R38" s="5"/>
    </row>
    <row r="39" spans="2:18" s="4" customFormat="1" x14ac:dyDescent="0.2">
      <c r="B39" s="4" t="s">
        <v>56</v>
      </c>
      <c r="C39" s="5"/>
      <c r="D39" s="5"/>
      <c r="E39" s="5"/>
      <c r="F39" s="5"/>
      <c r="G39" s="5"/>
      <c r="H39" s="5"/>
      <c r="I39" s="5"/>
      <c r="J39" s="5">
        <v>296</v>
      </c>
      <c r="K39" s="5">
        <v>464</v>
      </c>
      <c r="L39" s="5">
        <v>1178</v>
      </c>
      <c r="M39" s="5">
        <v>1659</v>
      </c>
      <c r="N39" s="5">
        <v>2343</v>
      </c>
      <c r="O39" s="5">
        <v>3280</v>
      </c>
      <c r="P39" s="5">
        <v>2269</v>
      </c>
      <c r="Q39" s="5"/>
      <c r="R39" s="5"/>
    </row>
    <row r="40" spans="2:18" s="4" customFormat="1" x14ac:dyDescent="0.2">
      <c r="B40" s="4" t="s">
        <v>57</v>
      </c>
      <c r="C40" s="5"/>
      <c r="D40" s="5"/>
      <c r="E40" s="5"/>
      <c r="F40" s="5"/>
      <c r="G40" s="5"/>
      <c r="H40" s="5"/>
      <c r="I40" s="5"/>
      <c r="J40" s="5">
        <v>618</v>
      </c>
      <c r="K40" s="5">
        <v>621</v>
      </c>
      <c r="L40" s="5">
        <v>681</v>
      </c>
      <c r="M40" s="5">
        <v>761</v>
      </c>
      <c r="N40" s="5">
        <v>848</v>
      </c>
      <c r="O40" s="5">
        <v>880</v>
      </c>
      <c r="P40" s="5">
        <v>922</v>
      </c>
      <c r="Q40" s="5"/>
      <c r="R40" s="5"/>
    </row>
    <row r="41" spans="2:18" s="4" customFormat="1" x14ac:dyDescent="0.2">
      <c r="B41" s="4" t="s">
        <v>58</v>
      </c>
      <c r="C41" s="5"/>
      <c r="D41" s="5"/>
      <c r="E41" s="5"/>
      <c r="F41" s="5"/>
      <c r="G41" s="5"/>
      <c r="H41" s="5"/>
      <c r="I41" s="5"/>
      <c r="J41" s="5">
        <v>633</v>
      </c>
      <c r="K41" s="5">
        <v>614</v>
      </c>
      <c r="L41" s="5">
        <v>474</v>
      </c>
      <c r="M41" s="5">
        <v>475</v>
      </c>
      <c r="N41" s="5">
        <v>558</v>
      </c>
      <c r="O41" s="5">
        <v>418</v>
      </c>
      <c r="P41" s="5">
        <v>361</v>
      </c>
      <c r="Q41" s="5"/>
      <c r="R41" s="5"/>
    </row>
    <row r="42" spans="2:18" s="4" customFormat="1" x14ac:dyDescent="0.2">
      <c r="B42" s="4" t="s">
        <v>59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>
        <v>33</v>
      </c>
      <c r="P42" s="5"/>
      <c r="Q42" s="5"/>
      <c r="R42" s="5"/>
    </row>
    <row r="43" spans="2:18" s="4" customFormat="1" x14ac:dyDescent="0.2">
      <c r="B43" s="10" t="s">
        <v>80</v>
      </c>
      <c r="C43" s="5"/>
      <c r="D43" s="5"/>
      <c r="E43" s="5"/>
      <c r="F43" s="5"/>
      <c r="G43" s="5"/>
      <c r="H43" s="5"/>
      <c r="I43" s="5"/>
      <c r="J43" s="5">
        <v>230</v>
      </c>
      <c r="K43" s="5">
        <v>-46</v>
      </c>
      <c r="L43" s="5">
        <v>115</v>
      </c>
      <c r="M43" s="5">
        <v>253</v>
      </c>
      <c r="N43" s="5">
        <v>-19</v>
      </c>
      <c r="O43" s="5">
        <v>-30</v>
      </c>
      <c r="P43" s="5">
        <v>145</v>
      </c>
      <c r="Q43" s="5"/>
      <c r="R43" s="5"/>
    </row>
    <row r="44" spans="2:18" s="4" customFormat="1" x14ac:dyDescent="0.2">
      <c r="B44" s="4" t="s">
        <v>60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>
        <v>16</v>
      </c>
      <c r="P44" s="5"/>
      <c r="Q44" s="5"/>
      <c r="R44" s="5"/>
    </row>
    <row r="45" spans="2:18" s="4" customFormat="1" x14ac:dyDescent="0.2">
      <c r="B45" s="4" t="s">
        <v>61</v>
      </c>
      <c r="C45" s="5"/>
      <c r="D45" s="5"/>
      <c r="E45" s="5"/>
      <c r="F45" s="5"/>
      <c r="G45" s="5"/>
      <c r="H45" s="5"/>
      <c r="I45" s="5"/>
      <c r="J45" s="5">
        <v>1242</v>
      </c>
      <c r="K45" s="5">
        <v>-12</v>
      </c>
      <c r="L45" s="5">
        <v>-324</v>
      </c>
      <c r="M45" s="5">
        <v>-1</v>
      </c>
      <c r="N45" s="5">
        <v>855</v>
      </c>
      <c r="O45" s="5">
        <f>-409-633-462-289-611+997+287+204+314</f>
        <v>-602</v>
      </c>
      <c r="P45" s="5">
        <v>-1346</v>
      </c>
      <c r="Q45" s="5"/>
      <c r="R45" s="5"/>
    </row>
    <row r="46" spans="2:18" s="4" customFormat="1" x14ac:dyDescent="0.2">
      <c r="B46" s="4" t="s">
        <v>62</v>
      </c>
      <c r="C46" s="5"/>
      <c r="D46" s="5"/>
      <c r="E46" s="5"/>
      <c r="F46" s="5"/>
      <c r="G46" s="5"/>
      <c r="H46" s="5"/>
      <c r="I46" s="5"/>
      <c r="J46" s="5">
        <f t="shared" ref="J46:N46" si="20">SUM(J39:J45)</f>
        <v>3019</v>
      </c>
      <c r="K46" s="5">
        <f t="shared" si="20"/>
        <v>1641</v>
      </c>
      <c r="L46" s="5">
        <f t="shared" si="20"/>
        <v>2124</v>
      </c>
      <c r="M46" s="5">
        <f t="shared" si="20"/>
        <v>3147</v>
      </c>
      <c r="N46" s="5">
        <f t="shared" si="20"/>
        <v>4585</v>
      </c>
      <c r="O46" s="5">
        <f>SUM(O39:O45)</f>
        <v>3995</v>
      </c>
      <c r="P46" s="5">
        <f>SUM(P39:P45)</f>
        <v>2351</v>
      </c>
      <c r="Q46" s="5"/>
      <c r="R46" s="5"/>
    </row>
    <row r="47" spans="2:18" s="4" customFormat="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2:18" s="4" customFormat="1" x14ac:dyDescent="0.2">
      <c r="B48" s="10" t="s">
        <v>81</v>
      </c>
      <c r="C48" s="5"/>
      <c r="D48" s="5"/>
      <c r="E48" s="5"/>
      <c r="F48" s="5"/>
      <c r="G48" s="5"/>
      <c r="H48" s="5"/>
      <c r="I48" s="5"/>
      <c r="J48" s="5">
        <v>1151</v>
      </c>
      <c r="K48" s="5">
        <v>1348</v>
      </c>
      <c r="L48" s="5">
        <v>1505</v>
      </c>
      <c r="M48" s="5">
        <v>1819</v>
      </c>
      <c r="N48" s="5">
        <v>1810</v>
      </c>
      <c r="O48" s="5">
        <v>1767</v>
      </c>
      <c r="P48" s="5"/>
      <c r="Q48" s="5"/>
      <c r="R48" s="5"/>
    </row>
    <row r="49" spans="2:18" s="4" customFormat="1" x14ac:dyDescent="0.2">
      <c r="B49" s="10" t="s">
        <v>82</v>
      </c>
      <c r="C49" s="5"/>
      <c r="D49" s="5"/>
      <c r="E49" s="5"/>
      <c r="F49" s="5"/>
      <c r="G49" s="5"/>
      <c r="H49" s="5"/>
      <c r="I49" s="5"/>
      <c r="J49" s="5">
        <f>J46-J48</f>
        <v>1868</v>
      </c>
      <c r="K49" s="5">
        <f t="shared" ref="K49:N49" si="21">K46-K48</f>
        <v>293</v>
      </c>
      <c r="L49" s="5">
        <f t="shared" si="21"/>
        <v>619</v>
      </c>
      <c r="M49" s="5">
        <f t="shared" si="21"/>
        <v>1328</v>
      </c>
      <c r="N49" s="5">
        <f t="shared" si="21"/>
        <v>2775</v>
      </c>
      <c r="O49" s="5">
        <f t="shared" ref="O49" si="22">O46-O48</f>
        <v>2228</v>
      </c>
      <c r="P49" s="5"/>
      <c r="Q49" s="5"/>
      <c r="R49" s="5"/>
    </row>
    <row r="50" spans="2:18" s="4" customFormat="1" x14ac:dyDescent="0.2">
      <c r="B50" s="10" t="s">
        <v>83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>
        <f>SUM(J49:M49)</f>
        <v>4108</v>
      </c>
      <c r="N50" s="5">
        <f>SUM(K49:N49)</f>
        <v>5015</v>
      </c>
      <c r="O50" s="5">
        <f>SUM(L49:O49)</f>
        <v>6950</v>
      </c>
      <c r="P50" s="5"/>
      <c r="Q50" s="5"/>
      <c r="R50" s="5"/>
    </row>
    <row r="51" spans="2:18" s="4" customFormat="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2:18" s="4" customFormat="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2:18" s="4" customFormat="1" x14ac:dyDescent="0.2">
      <c r="B53" s="10" t="s">
        <v>3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8"/>
      <c r="O53" s="8">
        <f>17576+131</f>
        <v>17707</v>
      </c>
      <c r="P53" s="5"/>
      <c r="Q53" s="5"/>
      <c r="R53" s="5"/>
    </row>
    <row r="54" spans="2:18" s="4" customFormat="1" x14ac:dyDescent="0.2">
      <c r="B54" s="10" t="s">
        <v>63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1913</v>
      </c>
      <c r="P54" s="5"/>
      <c r="Q54" s="5"/>
      <c r="R54" s="5"/>
    </row>
    <row r="55" spans="2:18" s="4" customFormat="1" x14ac:dyDescent="0.2">
      <c r="B55" s="10" t="s">
        <v>59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>
        <v>5757</v>
      </c>
      <c r="P55" s="5"/>
      <c r="Q55" s="5"/>
      <c r="R55" s="5"/>
    </row>
    <row r="56" spans="2:18" s="4" customFormat="1" x14ac:dyDescent="0.2">
      <c r="B56" s="10" t="s">
        <v>64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>
        <v>1723</v>
      </c>
      <c r="P56" s="5"/>
      <c r="Q56" s="5"/>
      <c r="R56" s="5"/>
    </row>
    <row r="57" spans="2:18" s="4" customFormat="1" x14ac:dyDescent="0.2">
      <c r="B57" s="10" t="s">
        <v>65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>
        <v>4511</v>
      </c>
      <c r="P57" s="5"/>
      <c r="Q57" s="5"/>
      <c r="R57" s="5"/>
    </row>
    <row r="58" spans="2:18" s="4" customFormat="1" x14ac:dyDescent="0.2">
      <c r="B58" s="10" t="s">
        <v>66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>
        <v>5765</v>
      </c>
      <c r="P58" s="5"/>
      <c r="Q58" s="5"/>
      <c r="R58" s="5"/>
    </row>
    <row r="59" spans="2:18" s="4" customFormat="1" x14ac:dyDescent="0.2">
      <c r="B59" s="10" t="s">
        <v>67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>
        <v>18884</v>
      </c>
      <c r="P59" s="5"/>
      <c r="Q59" s="5"/>
      <c r="R59" s="5"/>
    </row>
    <row r="60" spans="2:18" s="4" customFormat="1" x14ac:dyDescent="0.2">
      <c r="B60" s="10" t="s">
        <v>68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>
        <v>2016</v>
      </c>
      <c r="P60" s="5"/>
      <c r="Q60" s="5"/>
      <c r="R60" s="5"/>
    </row>
    <row r="61" spans="2:18" s="4" customFormat="1" x14ac:dyDescent="0.2">
      <c r="B61" s="10" t="s">
        <v>69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>
        <v>1260</v>
      </c>
      <c r="P61" s="5"/>
      <c r="Q61" s="5"/>
      <c r="R61" s="5"/>
    </row>
    <row r="62" spans="2:18" s="4" customFormat="1" x14ac:dyDescent="0.2">
      <c r="B62" s="10" t="s">
        <v>70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>
        <v>457</v>
      </c>
      <c r="P62" s="5"/>
      <c r="Q62" s="5"/>
      <c r="R62" s="5"/>
    </row>
    <row r="63" spans="2:18" s="4" customFormat="1" x14ac:dyDescent="0.2">
      <c r="B63" s="10" t="s">
        <v>71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>
        <v>2138</v>
      </c>
      <c r="P63" s="5"/>
      <c r="Q63" s="5"/>
      <c r="R63" s="5"/>
    </row>
    <row r="64" spans="2:18" s="4" customFormat="1" x14ac:dyDescent="0.2">
      <c r="B64" s="10" t="s">
        <v>72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>
        <f>SUM(O53:O63)</f>
        <v>62131</v>
      </c>
      <c r="P64" s="5"/>
      <c r="Q64" s="5"/>
      <c r="R64" s="5"/>
    </row>
    <row r="66" spans="2:15" x14ac:dyDescent="0.2">
      <c r="B66" s="9" t="s">
        <v>73</v>
      </c>
      <c r="O66" s="5">
        <v>10025</v>
      </c>
    </row>
    <row r="67" spans="2:15" x14ac:dyDescent="0.2">
      <c r="B67" s="9" t="s">
        <v>74</v>
      </c>
      <c r="O67" s="5">
        <v>5719</v>
      </c>
    </row>
    <row r="68" spans="2:15" x14ac:dyDescent="0.2">
      <c r="B68" s="9" t="s">
        <v>75</v>
      </c>
      <c r="O68" s="5">
        <v>1447</v>
      </c>
    </row>
    <row r="69" spans="2:15" x14ac:dyDescent="0.2">
      <c r="B69" s="9" t="s">
        <v>76</v>
      </c>
      <c r="O69" s="5">
        <v>925</v>
      </c>
    </row>
    <row r="70" spans="2:15" x14ac:dyDescent="0.2">
      <c r="B70" s="9" t="s">
        <v>4</v>
      </c>
      <c r="O70" s="5">
        <f>1589+5245</f>
        <v>6834</v>
      </c>
    </row>
    <row r="71" spans="2:15" x14ac:dyDescent="0.2">
      <c r="B71" s="9" t="s">
        <v>75</v>
      </c>
      <c r="O71" s="5">
        <v>2052</v>
      </c>
    </row>
    <row r="72" spans="2:15" x14ac:dyDescent="0.2">
      <c r="B72" s="9" t="s">
        <v>77</v>
      </c>
      <c r="O72" s="5">
        <v>3546</v>
      </c>
    </row>
    <row r="73" spans="2:15" x14ac:dyDescent="0.2">
      <c r="B73" s="9" t="s">
        <v>78</v>
      </c>
      <c r="O73" s="5">
        <f>30189+826+568</f>
        <v>31583</v>
      </c>
    </row>
    <row r="74" spans="2:15" x14ac:dyDescent="0.2">
      <c r="B74" s="9" t="s">
        <v>79</v>
      </c>
      <c r="O74" s="5">
        <f>SUM(O66:O73)</f>
        <v>62131</v>
      </c>
    </row>
    <row r="75" spans="2:15" x14ac:dyDescent="0.2">
      <c r="O75" s="5"/>
    </row>
    <row r="76" spans="2:15" x14ac:dyDescent="0.2">
      <c r="O76" s="5"/>
    </row>
    <row r="77" spans="2:15" x14ac:dyDescent="0.2">
      <c r="O77" s="5"/>
    </row>
    <row r="78" spans="2:15" x14ac:dyDescent="0.2">
      <c r="O78" s="5"/>
    </row>
  </sheetData>
  <hyperlinks>
    <hyperlink ref="A1" location="Main!A1" display="Main" xr:uid="{997EC1A7-4D47-4E8D-919D-603FB3C9B2D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</cp:lastModifiedBy>
  <cp:revision/>
  <dcterms:created xsi:type="dcterms:W3CDTF">2022-07-01T16:14:29Z</dcterms:created>
  <dcterms:modified xsi:type="dcterms:W3CDTF">2022-07-20T20:19:26Z</dcterms:modified>
  <cp:category/>
  <cp:contentStatus/>
</cp:coreProperties>
</file>