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3D7A450A-80F6-D248-848F-FC1EEFC80EF3}" xr6:coauthVersionLast="47" xr6:coauthVersionMax="47" xr10:uidLastSave="{00000000-0000-0000-0000-000000000000}"/>
  <bookViews>
    <workbookView xWindow="-30200" yWindow="-18640" windowWidth="27980" windowHeight="15640" activeTab="2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H13" i="2"/>
  <c r="E13" i="2" s="1"/>
  <c r="G13" i="2" s="1"/>
  <c r="F15" i="2"/>
  <c r="H15" i="2"/>
  <c r="E15" i="2" s="1"/>
  <c r="G15" i="2" l="1"/>
  <c r="F4" i="3"/>
  <c r="I4" i="3"/>
  <c r="E4" i="3" s="1"/>
  <c r="F8" i="5"/>
  <c r="I8" i="5"/>
  <c r="E8" i="5" s="1"/>
  <c r="G8" i="5" s="1"/>
  <c r="G4" i="3" l="1"/>
  <c r="F17" i="3"/>
  <c r="I17" i="3"/>
  <c r="E17" i="3" s="1"/>
  <c r="G17" i="3" s="1"/>
  <c r="F41" i="1" l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6" i="2"/>
  <c r="F14" i="2" l="1"/>
  <c r="H14" i="2"/>
  <c r="E14" i="2" s="1"/>
  <c r="G14" i="2" l="1"/>
  <c r="H16" i="2"/>
  <c r="E16" i="2" s="1"/>
  <c r="G16" i="2" s="1"/>
</calcChain>
</file>

<file path=xl/sharedStrings.xml><?xml version="1.0" encoding="utf-8"?>
<sst xmlns="http://schemas.openxmlformats.org/spreadsheetml/2006/main" count="392" uniqueCount="234">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</sst>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CELH.xlsx" TargetMode="External"/><Relationship Id="rId1" Type="http://schemas.openxmlformats.org/officeDocument/2006/relationships/externalLinkPath" Target="CELH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tinshkreli/code/models/ULTA.xlsx" TargetMode="External"/><Relationship Id="rId1" Type="http://schemas.openxmlformats.org/officeDocument/2006/relationships/externalLinkPath" Target="ULT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AMZN.xlsx" TargetMode="External"/><Relationship Id="rId1" Type="http://schemas.openxmlformats.org/officeDocument/2006/relationships/externalLinkPath" Target="AMZ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HD.xlsx" TargetMode="External"/><Relationship Id="rId1" Type="http://schemas.openxmlformats.org/officeDocument/2006/relationships/externalLinkPath" Target="H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BABA.xlsx" TargetMode="External"/><Relationship Id="rId1" Type="http://schemas.openxmlformats.org/officeDocument/2006/relationships/externalLinkPath" Target="BA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AMC.xlsx" TargetMode="External"/><Relationship Id="rId1" Type="http://schemas.openxmlformats.org/officeDocument/2006/relationships/externalLinkPath" Target="AMC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GME.xlsx" TargetMode="External"/><Relationship Id="rId1" Type="http://schemas.openxmlformats.org/officeDocument/2006/relationships/externalLinkPath" Target="GM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BROS.xlsx" TargetMode="External"/><Relationship Id="rId1" Type="http://schemas.openxmlformats.org/officeDocument/2006/relationships/externalLinkPath" Target="BRO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CAVA.xlsx" TargetMode="External"/><Relationship Id="rId1" Type="http://schemas.openxmlformats.org/officeDocument/2006/relationships/externalLinkPath" Target="CAV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OR%20FP.xlsx" TargetMode="External"/><Relationship Id="rId1" Type="http://schemas.openxmlformats.org/officeDocument/2006/relationships/externalLinkPath" Target="OR%20F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233.34437700000001</v>
          </cell>
        </row>
        <row r="5">
          <cell r="K5">
            <v>903.21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10406.627415000001</v>
          </cell>
        </row>
        <row r="5">
          <cell r="K5">
            <v>85074</v>
          </cell>
        </row>
        <row r="6">
          <cell r="K6">
            <v>57634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3" x14ac:dyDescent="0.15"/>
  <cols>
    <col min="1" max="1" width="2" bestFit="1" customWidth="1"/>
    <col min="2" max="2" width="22.5" customWidth="1"/>
    <col min="3" max="3" width="12.5" customWidth="1"/>
    <col min="4" max="8" width="8.83203125" style="4"/>
    <col min="9" max="9" width="10.1640625" style="4" bestFit="1" customWidth="1"/>
    <col min="10" max="10" width="10.33203125" style="4" customWidth="1"/>
  </cols>
  <sheetData>
    <row r="2" spans="1:10" x14ac:dyDescent="0.15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217</v>
      </c>
      <c r="I2" s="4" t="s">
        <v>189</v>
      </c>
      <c r="J2" s="4" t="s">
        <v>190</v>
      </c>
    </row>
    <row r="3" spans="1:10" x14ac:dyDescent="0.15">
      <c r="A3" t="s">
        <v>65</v>
      </c>
      <c r="B3" t="s">
        <v>1</v>
      </c>
      <c r="C3" t="s">
        <v>3</v>
      </c>
    </row>
    <row r="4" spans="1:10" x14ac:dyDescent="0.15">
      <c r="A4" t="s">
        <v>65</v>
      </c>
      <c r="B4" t="s">
        <v>12</v>
      </c>
      <c r="C4" t="s">
        <v>13</v>
      </c>
    </row>
    <row r="5" spans="1:10" x14ac:dyDescent="0.15">
      <c r="A5" t="s">
        <v>65</v>
      </c>
      <c r="B5" t="s">
        <v>20</v>
      </c>
      <c r="C5" t="s">
        <v>21</v>
      </c>
    </row>
    <row r="6" spans="1:10" x14ac:dyDescent="0.15">
      <c r="A6" t="s">
        <v>65</v>
      </c>
      <c r="B6" t="s">
        <v>22</v>
      </c>
      <c r="C6" t="s">
        <v>23</v>
      </c>
    </row>
    <row r="7" spans="1:10" x14ac:dyDescent="0.15">
      <c r="A7" t="s">
        <v>65</v>
      </c>
      <c r="B7" t="s">
        <v>57</v>
      </c>
      <c r="C7" t="s">
        <v>58</v>
      </c>
    </row>
    <row r="8" spans="1:10" x14ac:dyDescent="0.15">
      <c r="A8" t="s">
        <v>65</v>
      </c>
      <c r="B8" t="s">
        <v>71</v>
      </c>
      <c r="C8" t="s">
        <v>72</v>
      </c>
    </row>
    <row r="9" spans="1:10" x14ac:dyDescent="0.15">
      <c r="A9" t="s">
        <v>65</v>
      </c>
      <c r="B9" t="s">
        <v>73</v>
      </c>
      <c r="C9" t="s">
        <v>209</v>
      </c>
    </row>
    <row r="10" spans="1:10" x14ac:dyDescent="0.15">
      <c r="A10" t="s">
        <v>65</v>
      </c>
      <c r="B10" t="s">
        <v>32</v>
      </c>
      <c r="C10" t="s">
        <v>33</v>
      </c>
    </row>
    <row r="11" spans="1:10" x14ac:dyDescent="0.15">
      <c r="A11" t="s">
        <v>65</v>
      </c>
      <c r="B11" t="s">
        <v>91</v>
      </c>
      <c r="C11" t="s">
        <v>92</v>
      </c>
    </row>
    <row r="12" spans="1:10" x14ac:dyDescent="0.15">
      <c r="A12" t="s">
        <v>65</v>
      </c>
      <c r="B12" t="s">
        <v>95</v>
      </c>
      <c r="C12" t="s">
        <v>96</v>
      </c>
    </row>
    <row r="13" spans="1:10" x14ac:dyDescent="0.15">
      <c r="A13" t="s">
        <v>65</v>
      </c>
      <c r="B13" t="s">
        <v>97</v>
      </c>
      <c r="C13" t="s">
        <v>98</v>
      </c>
    </row>
    <row r="14" spans="1:10" x14ac:dyDescent="0.15">
      <c r="A14" t="s">
        <v>65</v>
      </c>
      <c r="B14" t="s">
        <v>46</v>
      </c>
      <c r="C14" t="s">
        <v>47</v>
      </c>
    </row>
    <row r="15" spans="1:10" x14ac:dyDescent="0.15">
      <c r="A15" t="s">
        <v>65</v>
      </c>
      <c r="B15" t="s">
        <v>99</v>
      </c>
      <c r="C15" t="s">
        <v>100</v>
      </c>
    </row>
    <row r="16" spans="1:10" x14ac:dyDescent="0.15">
      <c r="A16" t="s">
        <v>65</v>
      </c>
      <c r="B16" t="s">
        <v>48</v>
      </c>
      <c r="C16" t="s">
        <v>49</v>
      </c>
    </row>
    <row r="17" spans="1:3" x14ac:dyDescent="0.15">
      <c r="A17" t="s">
        <v>65</v>
      </c>
      <c r="B17" t="s">
        <v>101</v>
      </c>
      <c r="C17" t="s">
        <v>102</v>
      </c>
    </row>
    <row r="18" spans="1:3" x14ac:dyDescent="0.15">
      <c r="A18" t="s">
        <v>65</v>
      </c>
      <c r="B18" t="s">
        <v>103</v>
      </c>
      <c r="C18" t="s">
        <v>104</v>
      </c>
    </row>
    <row r="19" spans="1:3" x14ac:dyDescent="0.15">
      <c r="A19" t="s">
        <v>65</v>
      </c>
      <c r="B19" t="s">
        <v>105</v>
      </c>
      <c r="C19" t="s">
        <v>106</v>
      </c>
    </row>
    <row r="20" spans="1:3" x14ac:dyDescent="0.15">
      <c r="A20" t="s">
        <v>65</v>
      </c>
      <c r="B20" t="s">
        <v>107</v>
      </c>
      <c r="C20" t="s">
        <v>108</v>
      </c>
    </row>
    <row r="21" spans="1:3" x14ac:dyDescent="0.15">
      <c r="A21" t="s">
        <v>65</v>
      </c>
      <c r="B21" t="s">
        <v>109</v>
      </c>
      <c r="C21" t="s">
        <v>110</v>
      </c>
    </row>
    <row r="22" spans="1:3" x14ac:dyDescent="0.15">
      <c r="A22" t="s">
        <v>65</v>
      </c>
      <c r="B22" t="s">
        <v>113</v>
      </c>
      <c r="C22" t="s">
        <v>114</v>
      </c>
    </row>
    <row r="23" spans="1:3" x14ac:dyDescent="0.15">
      <c r="A23" t="s">
        <v>65</v>
      </c>
      <c r="B23" t="s">
        <v>117</v>
      </c>
      <c r="C23" t="s">
        <v>118</v>
      </c>
    </row>
    <row r="24" spans="1:3" x14ac:dyDescent="0.15">
      <c r="A24" t="s">
        <v>65</v>
      </c>
      <c r="B24" t="s">
        <v>121</v>
      </c>
      <c r="C24" t="s">
        <v>122</v>
      </c>
    </row>
    <row r="25" spans="1:3" x14ac:dyDescent="0.15">
      <c r="A25" t="s">
        <v>65</v>
      </c>
      <c r="B25" t="s">
        <v>123</v>
      </c>
      <c r="C25" t="s">
        <v>124</v>
      </c>
    </row>
    <row r="26" spans="1:3" x14ac:dyDescent="0.15">
      <c r="A26" t="s">
        <v>65</v>
      </c>
      <c r="B26" t="s">
        <v>125</v>
      </c>
      <c r="C26" t="s">
        <v>126</v>
      </c>
    </row>
    <row r="27" spans="1:3" x14ac:dyDescent="0.15">
      <c r="A27" t="s">
        <v>65</v>
      </c>
      <c r="B27" t="s">
        <v>127</v>
      </c>
      <c r="C27" t="s">
        <v>128</v>
      </c>
    </row>
    <row r="28" spans="1:3" x14ac:dyDescent="0.15">
      <c r="A28" t="s">
        <v>65</v>
      </c>
      <c r="B28" t="s">
        <v>131</v>
      </c>
      <c r="C28" t="s">
        <v>132</v>
      </c>
    </row>
    <row r="29" spans="1:3" x14ac:dyDescent="0.15">
      <c r="A29" t="s">
        <v>65</v>
      </c>
      <c r="B29" t="s">
        <v>139</v>
      </c>
      <c r="C29" t="s">
        <v>140</v>
      </c>
    </row>
    <row r="30" spans="1:3" x14ac:dyDescent="0.15">
      <c r="A30" t="s">
        <v>65</v>
      </c>
      <c r="B30" t="s">
        <v>154</v>
      </c>
      <c r="C30" t="s">
        <v>155</v>
      </c>
    </row>
    <row r="31" spans="1:3" x14ac:dyDescent="0.15">
      <c r="A31" t="s">
        <v>65</v>
      </c>
      <c r="B31" t="s">
        <v>158</v>
      </c>
      <c r="C31" t="s">
        <v>159</v>
      </c>
    </row>
    <row r="32" spans="1:3" x14ac:dyDescent="0.15">
      <c r="A32" t="s">
        <v>65</v>
      </c>
      <c r="B32" t="s">
        <v>160</v>
      </c>
      <c r="C32" t="s">
        <v>161</v>
      </c>
    </row>
    <row r="33" spans="1:10" x14ac:dyDescent="0.15">
      <c r="A33" t="s">
        <v>65</v>
      </c>
      <c r="B33" t="s">
        <v>168</v>
      </c>
      <c r="C33" t="s">
        <v>169</v>
      </c>
    </row>
    <row r="34" spans="1:10" x14ac:dyDescent="0.15">
      <c r="A34" t="s">
        <v>65</v>
      </c>
      <c r="B34" t="s">
        <v>174</v>
      </c>
      <c r="C34" t="s">
        <v>175</v>
      </c>
    </row>
    <row r="35" spans="1:10" x14ac:dyDescent="0.15">
      <c r="A35" t="s">
        <v>65</v>
      </c>
      <c r="B35" t="s">
        <v>178</v>
      </c>
      <c r="C35" t="s">
        <v>179</v>
      </c>
    </row>
    <row r="36" spans="1:10" x14ac:dyDescent="0.15">
      <c r="A36" t="s">
        <v>65</v>
      </c>
      <c r="B36" t="s">
        <v>180</v>
      </c>
      <c r="C36" t="s">
        <v>181</v>
      </c>
    </row>
    <row r="37" spans="1:10" x14ac:dyDescent="0.15">
      <c r="A37" t="s">
        <v>65</v>
      </c>
      <c r="B37" t="s">
        <v>195</v>
      </c>
      <c r="C37" t="s">
        <v>196</v>
      </c>
    </row>
    <row r="38" spans="1:10" x14ac:dyDescent="0.15">
      <c r="A38" t="s">
        <v>65</v>
      </c>
      <c r="B38" t="s">
        <v>201</v>
      </c>
      <c r="C38" t="s">
        <v>202</v>
      </c>
    </row>
    <row r="39" spans="1:10" x14ac:dyDescent="0.15">
      <c r="A39" t="s">
        <v>65</v>
      </c>
      <c r="B39" t="s">
        <v>203</v>
      </c>
      <c r="C39" t="s">
        <v>204</v>
      </c>
    </row>
    <row r="40" spans="1:10" x14ac:dyDescent="0.15">
      <c r="A40" t="s">
        <v>65</v>
      </c>
      <c r="B40" t="s">
        <v>207</v>
      </c>
      <c r="C40" t="s">
        <v>208</v>
      </c>
    </row>
    <row r="41" spans="1:10" x14ac:dyDescent="0.15">
      <c r="B41" s="1" t="s">
        <v>218</v>
      </c>
      <c r="C41" t="s">
        <v>219</v>
      </c>
      <c r="D41" s="5">
        <v>33</v>
      </c>
      <c r="E41" s="6">
        <f>+D41*H41</f>
        <v>7700.3644410000006</v>
      </c>
      <c r="F41" s="6">
        <f>+[1]Main!$K$5-[1]Main!$K$6</f>
        <v>903.21</v>
      </c>
      <c r="G41" s="6">
        <f>+E41-F41</f>
        <v>6797.1544410000006</v>
      </c>
      <c r="H41" s="6">
        <f>+[1]Main!$K$3</f>
        <v>233.34437700000001</v>
      </c>
      <c r="I41" s="7" t="s">
        <v>213</v>
      </c>
      <c r="J41" s="7">
        <v>45575</v>
      </c>
    </row>
    <row r="42" spans="1:10" x14ac:dyDescent="0.15">
      <c r="B42" s="1" t="s">
        <v>215</v>
      </c>
      <c r="C42" t="s">
        <v>216</v>
      </c>
      <c r="D42" s="5">
        <v>0.85</v>
      </c>
      <c r="E42" s="6"/>
      <c r="F42" s="6"/>
      <c r="G42" s="6"/>
    </row>
  </sheetData>
  <hyperlinks>
    <hyperlink ref="B42" r:id="rId1" xr:uid="{9FC43ADA-8F9A-4466-B4D9-4A3810ADE6EF}"/>
    <hyperlink ref="B41" r:id="rId2" xr:uid="{290D9583-44B1-409A-BB10-37786A14D5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zoomScale="235" zoomScaleNormal="2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3" x14ac:dyDescent="0.15"/>
  <cols>
    <col min="1" max="1" width="2" bestFit="1" customWidth="1"/>
    <col min="2" max="2" width="14.5" bestFit="1" customWidth="1"/>
  </cols>
  <sheetData>
    <row r="2" spans="1:11" x14ac:dyDescent="0.15">
      <c r="B2" t="s">
        <v>0</v>
      </c>
      <c r="C2" t="s">
        <v>2</v>
      </c>
      <c r="D2" t="s">
        <v>4</v>
      </c>
      <c r="E2" t="s">
        <v>9</v>
      </c>
      <c r="F2" t="s">
        <v>186</v>
      </c>
      <c r="G2" t="s">
        <v>187</v>
      </c>
      <c r="H2" t="s">
        <v>188</v>
      </c>
      <c r="I2" t="s">
        <v>189</v>
      </c>
      <c r="J2" t="s">
        <v>190</v>
      </c>
      <c r="K2" t="s">
        <v>212</v>
      </c>
    </row>
    <row r="3" spans="1:11" x14ac:dyDescent="0.15">
      <c r="A3" t="s">
        <v>65</v>
      </c>
      <c r="B3" t="s">
        <v>14</v>
      </c>
      <c r="C3" t="s">
        <v>17</v>
      </c>
    </row>
    <row r="4" spans="1:11" x14ac:dyDescent="0.15">
      <c r="A4" t="s">
        <v>65</v>
      </c>
      <c r="B4" t="s">
        <v>15</v>
      </c>
      <c r="C4" t="s">
        <v>16</v>
      </c>
    </row>
    <row r="5" spans="1:11" x14ac:dyDescent="0.15">
      <c r="A5" t="s">
        <v>65</v>
      </c>
      <c r="B5" t="s">
        <v>69</v>
      </c>
      <c r="C5" t="s">
        <v>70</v>
      </c>
    </row>
    <row r="6" spans="1:11" x14ac:dyDescent="0.15">
      <c r="A6" t="s">
        <v>65</v>
      </c>
      <c r="B6" t="s">
        <v>59</v>
      </c>
      <c r="C6" t="s">
        <v>60</v>
      </c>
    </row>
    <row r="7" spans="1:11" x14ac:dyDescent="0.15">
      <c r="A7" t="s">
        <v>65</v>
      </c>
      <c r="B7" t="s">
        <v>78</v>
      </c>
      <c r="C7" t="s">
        <v>79</v>
      </c>
    </row>
    <row r="8" spans="1:11" x14ac:dyDescent="0.15">
      <c r="A8" t="s">
        <v>65</v>
      </c>
      <c r="B8" t="s">
        <v>37</v>
      </c>
      <c r="C8" t="s">
        <v>38</v>
      </c>
    </row>
    <row r="9" spans="1:11" x14ac:dyDescent="0.15">
      <c r="A9" t="s">
        <v>65</v>
      </c>
      <c r="B9" t="s">
        <v>83</v>
      </c>
      <c r="C9" t="s">
        <v>84</v>
      </c>
    </row>
    <row r="10" spans="1:11" x14ac:dyDescent="0.15">
      <c r="A10" t="s">
        <v>65</v>
      </c>
      <c r="B10" t="s">
        <v>87</v>
      </c>
      <c r="C10" t="s">
        <v>88</v>
      </c>
    </row>
    <row r="11" spans="1:11" x14ac:dyDescent="0.15">
      <c r="A11" t="s">
        <v>65</v>
      </c>
      <c r="B11" t="s">
        <v>89</v>
      </c>
      <c r="C11" t="s">
        <v>90</v>
      </c>
    </row>
    <row r="12" spans="1:11" x14ac:dyDescent="0.15">
      <c r="A12" t="s">
        <v>65</v>
      </c>
      <c r="B12" t="s">
        <v>61</v>
      </c>
      <c r="C12" t="s">
        <v>62</v>
      </c>
    </row>
    <row r="13" spans="1:11" x14ac:dyDescent="0.15">
      <c r="A13" t="s">
        <v>65</v>
      </c>
      <c r="B13" t="s">
        <v>152</v>
      </c>
      <c r="C13" t="s">
        <v>153</v>
      </c>
    </row>
    <row r="14" spans="1:11" x14ac:dyDescent="0.15">
      <c r="A14" t="s">
        <v>65</v>
      </c>
      <c r="B14" t="s">
        <v>177</v>
      </c>
      <c r="C14" t="s">
        <v>176</v>
      </c>
    </row>
    <row r="15" spans="1:11" x14ac:dyDescent="0.15">
      <c r="A15" t="s">
        <v>65</v>
      </c>
      <c r="B15" t="s">
        <v>205</v>
      </c>
      <c r="C15" t="s">
        <v>206</v>
      </c>
    </row>
    <row r="16" spans="1:11" x14ac:dyDescent="0.15">
      <c r="B16" t="s">
        <v>210</v>
      </c>
      <c r="C16" t="s">
        <v>211</v>
      </c>
      <c r="D16" s="3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2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3" sqref="B13"/>
    </sheetView>
  </sheetViews>
  <sheetFormatPr baseColWidth="10" defaultColWidth="8.83203125" defaultRowHeight="13" x14ac:dyDescent="0.15"/>
  <cols>
    <col min="1" max="1" width="2" bestFit="1" customWidth="1"/>
    <col min="2" max="2" width="23.1640625" customWidth="1"/>
    <col min="4" max="4" width="8.83203125" style="4"/>
    <col min="5" max="5" width="9.33203125" style="4" bestFit="1" customWidth="1"/>
    <col min="6" max="6" width="8.83203125" style="4"/>
    <col min="7" max="7" width="9.33203125" style="4" bestFit="1" customWidth="1"/>
    <col min="8" max="8" width="8.83203125" style="4"/>
    <col min="9" max="9" width="9.1640625" style="2"/>
    <col min="10" max="10" width="10.1640625" style="4" bestFit="1" customWidth="1"/>
  </cols>
  <sheetData>
    <row r="2" spans="1:10" x14ac:dyDescent="0.15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2" t="s">
        <v>189</v>
      </c>
      <c r="J2" s="4" t="s">
        <v>190</v>
      </c>
    </row>
    <row r="3" spans="1:10" x14ac:dyDescent="0.15">
      <c r="A3" t="s">
        <v>65</v>
      </c>
      <c r="B3" s="1" t="s">
        <v>5</v>
      </c>
      <c r="C3" t="s">
        <v>8</v>
      </c>
      <c r="D3" s="5">
        <v>167.9</v>
      </c>
      <c r="E3" s="6">
        <f>+D3*H3</f>
        <v>1747272.7429785002</v>
      </c>
      <c r="F3" s="6">
        <f>+[2]Main!$K$5-[2]Main!$K$6</f>
        <v>27440</v>
      </c>
      <c r="G3" s="6">
        <f>+E3-F3</f>
        <v>1719832.7429785002</v>
      </c>
      <c r="H3" s="6">
        <f>+[2]Main!$K$3</f>
        <v>10406.627415000001</v>
      </c>
      <c r="I3" s="2" t="s">
        <v>214</v>
      </c>
    </row>
    <row r="4" spans="1:10" x14ac:dyDescent="0.15">
      <c r="A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15">
      <c r="A5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15">
      <c r="A6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+[3]Main!$L$5-[3]Main!$L$6</f>
        <v>-38567</v>
      </c>
      <c r="G6" s="6">
        <f>+E6-F6</f>
        <v>432733.638935</v>
      </c>
      <c r="H6" s="6">
        <f>+[3]Main!$L$3</f>
        <v>991.61418600000002</v>
      </c>
      <c r="I6" s="2" t="s">
        <v>213</v>
      </c>
      <c r="J6" s="7">
        <v>45560</v>
      </c>
    </row>
    <row r="7" spans="1:10" x14ac:dyDescent="0.15">
      <c r="A7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([4]Main!$O$5-[4]Main!$O$6)/7</f>
        <v>117419.42857142857</v>
      </c>
      <c r="G7" s="6">
        <f>+E7-F7</f>
        <v>116814.30267857142</v>
      </c>
      <c r="H7" s="6">
        <f>+[4]Main!$L$3</f>
        <v>2449.375</v>
      </c>
      <c r="I7" s="2" t="s">
        <v>213</v>
      </c>
      <c r="J7" s="7">
        <v>45559</v>
      </c>
    </row>
    <row r="8" spans="1:10" x14ac:dyDescent="0.15">
      <c r="A8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15">
      <c r="A9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15">
      <c r="A10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15">
      <c r="A11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15">
      <c r="A12" t="s">
        <v>65</v>
      </c>
      <c r="B12" t="s">
        <v>93</v>
      </c>
      <c r="C12" t="s">
        <v>94</v>
      </c>
      <c r="D12" s="4">
        <v>81.36</v>
      </c>
      <c r="E12" s="6">
        <v>17900</v>
      </c>
    </row>
    <row r="13" spans="1:10" x14ac:dyDescent="0.15">
      <c r="B13" s="1" t="s">
        <v>230</v>
      </c>
      <c r="C13" t="s">
        <v>231</v>
      </c>
      <c r="D13" s="5">
        <v>378.9</v>
      </c>
      <c r="E13" s="6">
        <f>+D13*H13</f>
        <v>17851.770060300001</v>
      </c>
      <c r="F13" s="11">
        <f>+[10]Main!$L$5-[10]Main!$L$6</f>
        <v>414</v>
      </c>
      <c r="G13" s="11">
        <f>+E13-F13</f>
        <v>17437.770060300001</v>
      </c>
      <c r="H13" s="11">
        <f>+[10]Main!$L$3</f>
        <v>47.114727000000002</v>
      </c>
      <c r="I13" s="2" t="s">
        <v>213</v>
      </c>
      <c r="J13" s="7">
        <v>45579</v>
      </c>
    </row>
    <row r="14" spans="1:10" x14ac:dyDescent="0.15">
      <c r="B14" s="1" t="s">
        <v>191</v>
      </c>
      <c r="C14" t="s">
        <v>191</v>
      </c>
      <c r="D14" s="5">
        <v>4.18</v>
      </c>
      <c r="E14" s="6">
        <f>+D14*H14</f>
        <v>639.54</v>
      </c>
      <c r="F14" s="6">
        <f>+[5]Main!$N$5-[5]Main!$N$6</f>
        <v>-4619.5</v>
      </c>
      <c r="G14" s="6">
        <f>+E14-F14</f>
        <v>5259.04</v>
      </c>
      <c r="H14" s="6">
        <f>+[5]Main!$N$3</f>
        <v>153</v>
      </c>
      <c r="I14" s="2" t="s">
        <v>213</v>
      </c>
      <c r="J14" s="7">
        <v>45576</v>
      </c>
    </row>
    <row r="15" spans="1:10" x14ac:dyDescent="0.15">
      <c r="B15" s="1" t="s">
        <v>232</v>
      </c>
      <c r="C15" t="s">
        <v>233</v>
      </c>
      <c r="D15" s="5">
        <v>34</v>
      </c>
      <c r="E15" s="6">
        <f>+D15*H15</f>
        <v>4044.688314</v>
      </c>
      <c r="F15" s="6">
        <f>+[7]Main!$J$5-[7]Main!$J$6</f>
        <v>31.956000000000017</v>
      </c>
      <c r="G15" s="6">
        <f>+E15-F15</f>
        <v>4012.7323139999999</v>
      </c>
      <c r="H15" s="6">
        <f>+[7]Main!$J$3</f>
        <v>118.961421</v>
      </c>
      <c r="I15" s="2" t="s">
        <v>213</v>
      </c>
      <c r="J15" s="7">
        <v>45579</v>
      </c>
    </row>
    <row r="16" spans="1:10" x14ac:dyDescent="0.15">
      <c r="B16" s="1" t="s">
        <v>184</v>
      </c>
      <c r="C16" t="s">
        <v>185</v>
      </c>
      <c r="D16" s="5">
        <v>16.600000000000001</v>
      </c>
      <c r="E16" s="6">
        <f>+D16*H16</f>
        <v>7080.0592272000004</v>
      </c>
      <c r="F16" s="6">
        <f>+[6]Main!$M$5-[6]Main!$M$6</f>
        <v>4169.7000000000007</v>
      </c>
      <c r="G16" s="6">
        <f>+E16-F16</f>
        <v>2910.3592271999996</v>
      </c>
      <c r="H16" s="6">
        <f>+[6]Main!$M$3</f>
        <v>426.509592</v>
      </c>
      <c r="I16" s="2" t="s">
        <v>192</v>
      </c>
      <c r="J16" s="7">
        <v>45004</v>
      </c>
    </row>
    <row r="17" spans="1:3" x14ac:dyDescent="0.15">
      <c r="A17" t="s">
        <v>65</v>
      </c>
      <c r="B17" t="s">
        <v>68</v>
      </c>
      <c r="C17" t="s">
        <v>43</v>
      </c>
    </row>
    <row r="18" spans="1:3" x14ac:dyDescent="0.15">
      <c r="A18" t="s">
        <v>65</v>
      </c>
      <c r="B18" t="s">
        <v>85</v>
      </c>
      <c r="C18" t="s">
        <v>86</v>
      </c>
    </row>
    <row r="19" spans="1:3" x14ac:dyDescent="0.15">
      <c r="A19" t="s">
        <v>65</v>
      </c>
      <c r="B19" t="s">
        <v>87</v>
      </c>
      <c r="C19" t="s">
        <v>88</v>
      </c>
    </row>
    <row r="20" spans="1:3" x14ac:dyDescent="0.15">
      <c r="A20" t="s">
        <v>65</v>
      </c>
      <c r="B20" t="s">
        <v>111</v>
      </c>
      <c r="C20" t="s">
        <v>112</v>
      </c>
    </row>
    <row r="21" spans="1:3" x14ac:dyDescent="0.15">
      <c r="A21" t="s">
        <v>65</v>
      </c>
      <c r="B21" t="s">
        <v>115</v>
      </c>
      <c r="C21" t="s">
        <v>116</v>
      </c>
    </row>
    <row r="22" spans="1:3" x14ac:dyDescent="0.15">
      <c r="A22" t="s">
        <v>65</v>
      </c>
      <c r="B22" t="s">
        <v>120</v>
      </c>
      <c r="C22" t="s">
        <v>119</v>
      </c>
    </row>
    <row r="23" spans="1:3" x14ac:dyDescent="0.15">
      <c r="A23" t="s">
        <v>65</v>
      </c>
      <c r="B23" t="s">
        <v>129</v>
      </c>
      <c r="C23" t="s">
        <v>130</v>
      </c>
    </row>
    <row r="24" spans="1:3" x14ac:dyDescent="0.15">
      <c r="A24" t="s">
        <v>65</v>
      </c>
      <c r="B24" t="s">
        <v>133</v>
      </c>
      <c r="C24" t="s">
        <v>134</v>
      </c>
    </row>
    <row r="25" spans="1:3" x14ac:dyDescent="0.15">
      <c r="A25" t="s">
        <v>65</v>
      </c>
      <c r="B25" t="s">
        <v>135</v>
      </c>
      <c r="C25" t="s">
        <v>136</v>
      </c>
    </row>
    <row r="26" spans="1:3" x14ac:dyDescent="0.15">
      <c r="A26" t="s">
        <v>65</v>
      </c>
      <c r="B26" t="s">
        <v>146</v>
      </c>
      <c r="C26" t="s">
        <v>147</v>
      </c>
    </row>
    <row r="27" spans="1:3" x14ac:dyDescent="0.15">
      <c r="A27" t="s">
        <v>65</v>
      </c>
      <c r="B27" t="s">
        <v>150</v>
      </c>
      <c r="C27" t="s">
        <v>151</v>
      </c>
    </row>
    <row r="28" spans="1:3" x14ac:dyDescent="0.15">
      <c r="A28" t="s">
        <v>65</v>
      </c>
      <c r="B28" t="s">
        <v>156</v>
      </c>
      <c r="C28" t="s">
        <v>157</v>
      </c>
    </row>
    <row r="29" spans="1:3" x14ac:dyDescent="0.15">
      <c r="A29" t="s">
        <v>65</v>
      </c>
      <c r="B29" t="s">
        <v>162</v>
      </c>
      <c r="C29" t="s">
        <v>163</v>
      </c>
    </row>
    <row r="30" spans="1:3" x14ac:dyDescent="0.15">
      <c r="A30" t="s">
        <v>65</v>
      </c>
      <c r="B30" t="s">
        <v>164</v>
      </c>
      <c r="C30" t="s">
        <v>165</v>
      </c>
    </row>
    <row r="31" spans="1:3" x14ac:dyDescent="0.15">
      <c r="A31" t="s">
        <v>65</v>
      </c>
      <c r="B31" t="s">
        <v>197</v>
      </c>
      <c r="C31" t="s">
        <v>198</v>
      </c>
    </row>
    <row r="32" spans="1:3" x14ac:dyDescent="0.15">
      <c r="A32" t="s">
        <v>65</v>
      </c>
      <c r="B32" t="s">
        <v>199</v>
      </c>
      <c r="C32" t="s">
        <v>200</v>
      </c>
    </row>
  </sheetData>
  <hyperlinks>
    <hyperlink ref="B16" r:id="rId1" xr:uid="{8E29E408-92B7-4E37-9198-53481B7F83BA}"/>
    <hyperlink ref="B14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5" r:id="rId6" xr:uid="{185AEA83-7459-4D4B-A10C-48FF5DB3D4DD}"/>
    <hyperlink ref="B13" r:id="rId7" xr:uid="{1C284ED8-057E-42EA-A5BB-FD8D43F13B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8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3" x14ac:dyDescent="0.15"/>
  <cols>
    <col min="1" max="1" width="2" bestFit="1" customWidth="1"/>
    <col min="2" max="2" width="16.6640625" bestFit="1" customWidth="1"/>
    <col min="4" max="9" width="8.83203125" style="4"/>
    <col min="10" max="10" width="10.5" style="4" bestFit="1" customWidth="1"/>
    <col min="11" max="13" width="8.83203125" style="4"/>
  </cols>
  <sheetData>
    <row r="2" spans="1:29" x14ac:dyDescent="0.15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15">
      <c r="A3" t="s">
        <v>65</v>
      </c>
      <c r="B3" t="s">
        <v>26</v>
      </c>
      <c r="C3" t="s">
        <v>27</v>
      </c>
    </row>
    <row r="4" spans="1:29" x14ac:dyDescent="0.15">
      <c r="A4" t="s">
        <v>65</v>
      </c>
      <c r="B4" t="s">
        <v>29</v>
      </c>
      <c r="C4" t="s">
        <v>28</v>
      </c>
    </row>
    <row r="5" spans="1:29" x14ac:dyDescent="0.15">
      <c r="A5" t="s">
        <v>65</v>
      </c>
      <c r="B5" t="s">
        <v>63</v>
      </c>
      <c r="C5" t="s">
        <v>64</v>
      </c>
    </row>
    <row r="6" spans="1:29" x14ac:dyDescent="0.15">
      <c r="A6" t="s">
        <v>65</v>
      </c>
      <c r="B6" t="s">
        <v>141</v>
      </c>
      <c r="C6" t="s">
        <v>142</v>
      </c>
    </row>
    <row r="7" spans="1:29" x14ac:dyDescent="0.15">
      <c r="A7" t="s">
        <v>65</v>
      </c>
      <c r="B7" t="s">
        <v>182</v>
      </c>
      <c r="C7" t="s">
        <v>183</v>
      </c>
    </row>
    <row r="8" spans="1:29" x14ac:dyDescent="0.15">
      <c r="B8" s="1" t="s">
        <v>228</v>
      </c>
      <c r="C8" t="s">
        <v>229</v>
      </c>
      <c r="D8" s="4">
        <v>133.47</v>
      </c>
      <c r="E8" s="6">
        <f>+D8*I8</f>
        <v>15258.36794607</v>
      </c>
      <c r="F8" s="6">
        <f>+[8]Main!$K$5-[8]Main!$K$6</f>
        <v>343.74799999999999</v>
      </c>
      <c r="G8" s="6">
        <f>+E8-F8</f>
        <v>14914.619946070001</v>
      </c>
      <c r="H8" s="4" t="s">
        <v>213</v>
      </c>
      <c r="I8" s="6">
        <f>+[8]Main!$K$3</f>
        <v>114.320581</v>
      </c>
      <c r="J8" s="7">
        <v>45578</v>
      </c>
    </row>
  </sheetData>
  <hyperlinks>
    <hyperlink ref="B8" r:id="rId1" xr:uid="{709F67B1-5ADF-4777-9C20-22D9DE4FA4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3" x14ac:dyDescent="0.15"/>
  <cols>
    <col min="1" max="1" width="5" bestFit="1" customWidth="1"/>
    <col min="2" max="2" width="19.1640625" bestFit="1" customWidth="1"/>
  </cols>
  <sheetData>
    <row r="1" spans="1:5" x14ac:dyDescent="0.15">
      <c r="A1" t="s">
        <v>145</v>
      </c>
    </row>
    <row r="2" spans="1:5" x14ac:dyDescent="0.15">
      <c r="B2" t="s">
        <v>0</v>
      </c>
      <c r="C2" t="s">
        <v>2</v>
      </c>
      <c r="D2" t="s">
        <v>4</v>
      </c>
      <c r="E2" t="s">
        <v>9</v>
      </c>
    </row>
    <row r="3" spans="1:5" x14ac:dyDescent="0.15">
      <c r="A3" t="s">
        <v>65</v>
      </c>
      <c r="B3" t="s">
        <v>143</v>
      </c>
      <c r="C3" t="s">
        <v>144</v>
      </c>
    </row>
    <row r="4" spans="1:5" x14ac:dyDescent="0.15">
      <c r="A4" t="s">
        <v>65</v>
      </c>
      <c r="B4" t="s">
        <v>148</v>
      </c>
      <c r="C4" t="s">
        <v>149</v>
      </c>
    </row>
    <row r="5" spans="1:5" x14ac:dyDescent="0.15">
      <c r="A5" t="s">
        <v>65</v>
      </c>
      <c r="B5" t="s">
        <v>166</v>
      </c>
      <c r="C5" t="s">
        <v>167</v>
      </c>
    </row>
    <row r="6" spans="1:5" x14ac:dyDescent="0.15">
      <c r="A6" t="s">
        <v>65</v>
      </c>
      <c r="B6" t="s">
        <v>170</v>
      </c>
      <c r="C6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7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:J6"/>
    </sheetView>
  </sheetViews>
  <sheetFormatPr baseColWidth="10" defaultColWidth="8.83203125" defaultRowHeight="13" x14ac:dyDescent="0.15"/>
  <cols>
    <col min="1" max="1" width="2" bestFit="1" customWidth="1"/>
    <col min="2" max="2" width="22.6640625" bestFit="1" customWidth="1"/>
    <col min="3" max="3" width="8.6640625" bestFit="1" customWidth="1"/>
    <col min="4" max="5" width="8.83203125" style="4"/>
    <col min="10" max="10" width="10.5" bestFit="1" customWidth="1"/>
  </cols>
  <sheetData>
    <row r="2" spans="1:29" x14ac:dyDescent="0.15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15">
      <c r="A3" t="s">
        <v>65</v>
      </c>
      <c r="B3" t="s">
        <v>10</v>
      </c>
      <c r="C3" t="s">
        <v>11</v>
      </c>
      <c r="D3" s="4">
        <v>172.31</v>
      </c>
    </row>
    <row r="4" spans="1:29" x14ac:dyDescent="0.15">
      <c r="A4" t="s">
        <v>65</v>
      </c>
      <c r="B4" s="1" t="s">
        <v>50</v>
      </c>
      <c r="C4" t="s">
        <v>51</v>
      </c>
      <c r="D4" s="12">
        <v>393.9</v>
      </c>
      <c r="E4" s="6">
        <f>+D4*I4*1.1</f>
        <v>232685.84598831</v>
      </c>
      <c r="F4" s="11">
        <f>[9]Main!$K$5-[9]Main!$K$6</f>
        <v>8648.7000000000007</v>
      </c>
      <c r="G4" s="11">
        <f>+E4-F4</f>
        <v>224037.14598830999</v>
      </c>
      <c r="H4" s="4" t="s">
        <v>213</v>
      </c>
      <c r="I4" s="11">
        <f>+[9]Main!$K$3</f>
        <v>537.02103899999997</v>
      </c>
      <c r="J4" s="13">
        <v>45578</v>
      </c>
    </row>
    <row r="5" spans="1:29" x14ac:dyDescent="0.15">
      <c r="A5" t="s">
        <v>65</v>
      </c>
      <c r="B5" t="s">
        <v>52</v>
      </c>
      <c r="C5" t="s">
        <v>53</v>
      </c>
      <c r="D5" s="4">
        <v>119.72</v>
      </c>
    </row>
    <row r="7" spans="1:29" x14ac:dyDescent="0.15">
      <c r="A7" t="s">
        <v>65</v>
      </c>
      <c r="B7" t="s">
        <v>36</v>
      </c>
      <c r="C7" t="s">
        <v>56</v>
      </c>
    </row>
    <row r="8" spans="1:29" x14ac:dyDescent="0.15">
      <c r="A8" t="s">
        <v>65</v>
      </c>
      <c r="B8" t="s">
        <v>76</v>
      </c>
      <c r="C8" t="s">
        <v>77</v>
      </c>
    </row>
    <row r="9" spans="1:29" x14ac:dyDescent="0.15">
      <c r="A9" t="s">
        <v>65</v>
      </c>
      <c r="B9" t="s">
        <v>30</v>
      </c>
      <c r="C9" t="s">
        <v>31</v>
      </c>
      <c r="D9" s="5">
        <v>85.5</v>
      </c>
    </row>
    <row r="10" spans="1:29" x14ac:dyDescent="0.15">
      <c r="A10" t="s">
        <v>65</v>
      </c>
      <c r="B10" t="s">
        <v>34</v>
      </c>
      <c r="C10" t="s">
        <v>35</v>
      </c>
      <c r="D10" s="4">
        <v>50.14</v>
      </c>
    </row>
    <row r="11" spans="1:29" x14ac:dyDescent="0.15">
      <c r="A11" t="s">
        <v>65</v>
      </c>
      <c r="B11" t="s">
        <v>41</v>
      </c>
      <c r="C11" t="s">
        <v>42</v>
      </c>
      <c r="D11" s="4">
        <v>102.37</v>
      </c>
    </row>
    <row r="12" spans="1:29" x14ac:dyDescent="0.15">
      <c r="A12" t="s">
        <v>65</v>
      </c>
      <c r="B12" t="s">
        <v>81</v>
      </c>
      <c r="C12" t="s">
        <v>82</v>
      </c>
    </row>
    <row r="13" spans="1:29" x14ac:dyDescent="0.15">
      <c r="A13" t="s">
        <v>65</v>
      </c>
      <c r="B13" t="s">
        <v>44</v>
      </c>
      <c r="C13" t="s">
        <v>45</v>
      </c>
    </row>
    <row r="14" spans="1:29" x14ac:dyDescent="0.15">
      <c r="A14" t="s">
        <v>65</v>
      </c>
      <c r="B14" t="s">
        <v>137</v>
      </c>
      <c r="C14" t="s">
        <v>138</v>
      </c>
    </row>
    <row r="15" spans="1:29" x14ac:dyDescent="0.15">
      <c r="A15" t="s">
        <v>65</v>
      </c>
      <c r="B15" t="s">
        <v>172</v>
      </c>
      <c r="C15" t="s">
        <v>173</v>
      </c>
    </row>
    <row r="16" spans="1:29" x14ac:dyDescent="0.15">
      <c r="A16" t="s">
        <v>65</v>
      </c>
      <c r="B16" t="s">
        <v>193</v>
      </c>
      <c r="C16" t="s">
        <v>194</v>
      </c>
      <c r="D16" s="4">
        <v>102.04</v>
      </c>
    </row>
    <row r="17" spans="1:10" x14ac:dyDescent="0.15">
      <c r="A17" t="s">
        <v>65</v>
      </c>
      <c r="B17" s="1" t="s">
        <v>221</v>
      </c>
      <c r="C17" t="s">
        <v>220</v>
      </c>
      <c r="D17" s="4">
        <v>109.43</v>
      </c>
      <c r="E17" s="6">
        <f>+D17*I17</f>
        <v>6407.2359300000007</v>
      </c>
      <c r="F17" s="11">
        <f>+[11]Main!$K$5-[11]Main!$K$6</f>
        <v>-153.13800000000003</v>
      </c>
      <c r="G17" s="11">
        <f>+E17-F17</f>
        <v>6560.3739300000007</v>
      </c>
      <c r="H17" s="4" t="s">
        <v>213</v>
      </c>
      <c r="I17" s="6">
        <f>+[11]Main!$K$3</f>
        <v>58.551000000000002</v>
      </c>
      <c r="J17" s="7">
        <v>45576</v>
      </c>
    </row>
  </sheetData>
  <hyperlinks>
    <hyperlink ref="B17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2024-10-15T15:52:13Z</dcterms:modified>
</cp:coreProperties>
</file>