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5F89AC52-53EB-44D2-BADD-9C1A21D225D9}" xr6:coauthVersionLast="47" xr6:coauthVersionMax="47" xr10:uidLastSave="{00000000-0000-0000-0000-000000000000}"/>
  <bookViews>
    <workbookView xWindow="-37230" yWindow="1110" windowWidth="34740" windowHeight="19380" activeTab="7" xr2:uid="{00000000-000D-0000-FFFF-FFFF00000000}"/>
  </bookViews>
  <sheets>
    <sheet name="Main" sheetId="1" r:id="rId1"/>
    <sheet name="Glossary" sheetId="5" r:id="rId2"/>
    <sheet name="Papers" sheetId="2" r:id="rId3"/>
    <sheet name="Private" sheetId="3" r:id="rId4"/>
    <sheet name="Funds" sheetId="6" r:id="rId5"/>
    <sheet name="Companies" sheetId="8" r:id="rId6"/>
    <sheet name="a16z Crypto" sheetId="7" r:id="rId7"/>
    <sheet name="Fundraises" sheetId="4"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7" l="1"/>
  <c r="F285" i="4"/>
  <c r="F284" i="4"/>
  <c r="F283" i="4"/>
  <c r="F282" i="4"/>
  <c r="F281" i="4"/>
  <c r="F280" i="4"/>
  <c r="F279" i="4"/>
  <c r="F278" i="4"/>
  <c r="F277" i="4"/>
  <c r="F276" i="4"/>
  <c r="F275" i="4"/>
  <c r="F274" i="4"/>
  <c r="F273" i="4"/>
  <c r="F272" i="4"/>
  <c r="F271" i="4"/>
  <c r="F270" i="4"/>
  <c r="F269" i="4"/>
  <c r="G3" i="7"/>
  <c r="L19" i="5"/>
  <c r="L16" i="5"/>
  <c r="L17" i="5"/>
  <c r="L18" i="5"/>
  <c r="J20" i="5"/>
  <c r="J21" i="5" s="1"/>
  <c r="J22" i="5" s="1"/>
  <c r="J23" i="5" s="1"/>
  <c r="J24" i="5" s="1"/>
  <c r="B47" i="1"/>
  <c r="B48" i="1" s="1"/>
  <c r="B49" i="1" s="1"/>
  <c r="B50" i="1" s="1"/>
  <c r="B51" i="1" s="1"/>
  <c r="B52" i="1" s="1"/>
  <c r="B53" i="1" s="1"/>
  <c r="B54" i="1" s="1"/>
  <c r="B55" i="1" s="1"/>
  <c r="B56" i="1" s="1"/>
  <c r="B57" i="1" s="1"/>
  <c r="B58" i="1" s="1"/>
  <c r="F50" i="1"/>
  <c r="F49" i="1"/>
  <c r="F48" i="1"/>
  <c r="F47" i="1"/>
  <c r="F46" i="1"/>
  <c r="F45" i="1"/>
  <c r="F44" i="1"/>
  <c r="F43" i="1"/>
  <c r="F39" i="1"/>
  <c r="F38" i="1"/>
  <c r="F37" i="1"/>
  <c r="F36" i="1"/>
  <c r="F35" i="1"/>
  <c r="F33" i="1"/>
  <c r="F22" i="1"/>
  <c r="F42" i="1"/>
  <c r="F41" i="1"/>
  <c r="F40" i="1"/>
  <c r="F32" i="1"/>
  <c r="F34" i="1"/>
  <c r="F30" i="1"/>
  <c r="F29" i="1"/>
  <c r="F28" i="1"/>
  <c r="F27" i="1"/>
  <c r="F26" i="1"/>
  <c r="F24" i="1"/>
  <c r="F23" i="1"/>
  <c r="F20" i="1"/>
  <c r="F21" i="1"/>
  <c r="F19" i="1"/>
  <c r="F18" i="1"/>
  <c r="F16" i="1"/>
  <c r="F17" i="1"/>
  <c r="F15" i="1"/>
  <c r="F14" i="1"/>
  <c r="F12" i="1"/>
  <c r="F11" i="1"/>
  <c r="F10" i="1"/>
  <c r="F9" i="1"/>
  <c r="F7" i="1"/>
  <c r="F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123" i="1" l="1"/>
  <c r="B115" i="1" s="1"/>
  <c r="B59" i="1" s="1"/>
  <c r="B60" i="1" s="1"/>
  <c r="B61" i="1" s="1"/>
  <c r="B62" i="1" s="1"/>
  <c r="B63" i="1" s="1"/>
  <c r="B64" i="1" s="1"/>
  <c r="B65" i="1" s="1"/>
  <c r="B66" i="1" s="1"/>
  <c r="B67" i="1" s="1"/>
  <c r="B68" i="1" s="1"/>
  <c r="B69" i="1"/>
  <c r="F1" i="1"/>
  <c r="B70" i="1" l="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<sst xmlns="http://schemas.openxmlformats.org/spreadsheetml/2006/main" count="2770" uniqueCount="1153">
  <si>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</si>
  <si>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</si>
  <si>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</si>
  <si>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</si>
  <si>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</si>
  <si>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</si>
  <si>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</si>
  <si>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</si>
  <si>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</si>
  <si>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</si>
  <si>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</si>
  <si>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</si>
  <si>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</si>
  <si>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</si>
  <si>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</si>
  <si>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</si>
  <si>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</si>
  <si>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</si>
  <si>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</si>
  <si>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</si>
  <si>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</si>
  <si>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</si>
  <si>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</si>
  <si>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</si>
  <si>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</si>
  <si>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</si>
  <si>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</si>
  <si>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</si>
  <si>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</si>
  <si>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</si>
  <si>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</si>
  <si>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</si>
  <si>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</si>
  <si>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</si>
  <si>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</si>
  <si>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</si>
  <si>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</si>
  <si>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</si>
  <si>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</si>
  <si>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</si>
  <si>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</si>
  <si>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</si>
  <si>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</si>
  <si>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</si>
  <si>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</si>
  <si>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</si>
  <si>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</si>
  <si>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</si>
  <si>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</si>
  <si>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</si>
  <si>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</si>
  <si>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</si>
  <si>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</si>
  <si>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</si>
  <si>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</si>
  <si>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</si>
  <si>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</si>
  <si>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</si>
  <si>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</si>
  <si>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</si>
  <si>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</si>
  <si>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</si>
  <si>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</si>
  <si>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</si>
  <si>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</si>
  <si>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</si>
  <si>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</si>
  <si>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</si>
  <si>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</si>
  <si>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</si>
  <si>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</si>
  <si>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</si>
  <si>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</si>
  <si>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</si>
  <si>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</si>
  <si>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</si>
  <si>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</si>
  <si>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</si>
  <si>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</si>
  <si>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</si>
  <si>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</si>
  <si>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</si>
  <si>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</si>
  <si>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</si>
  <si>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</si>
  <si>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</si>
  <si>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</si>
  <si>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</si>
  <si>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</si>
  <si>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</si>
  <si>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</si>
  <si>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</si>
  <si>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</si>
  <si>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</si>
  <si>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</si>
  <si>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</si>
  <si>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</si>
  <si>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</si>
  <si>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</si>
  <si>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</si>
  <si>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</si>
  <si>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</si>
  <si>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</si>
  <si>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</si>
  <si>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</si>
  <si>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</si>
  <si>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</si>
  <si>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</si>
  <si>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</si>
  <si>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</si>
  <si>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</si>
  <si>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</si>
  <si>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</si>
  <si>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</si>
  <si>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</si>
  <si>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</si>
  <si>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</si>
  <si>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</si>
  <si>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</si>
  <si>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</si>
  <si>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</si>
  <si>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</si>
  <si>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</si>
  <si>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</si>
  <si>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</si>
  <si>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</si>
  <si>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</si>
  <si>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</si>
  <si>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</si>
  <si>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</si>
  <si>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</si>
  <si>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</si>
  <si>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</si>
  <si>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</si>
  <si>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</si>
  <si>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</si>
  <si>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</si>
  <si>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</si>
  <si>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</si>
  <si>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</si>
  <si>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</si>
  <si>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</si>
  <si>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</si>
  <si>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</si>
  <si>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</si>
  <si>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</si>
  <si>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</si>
  <si>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</si>
  <si>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</si>
  <si>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</si>
  <si>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</si>
  <si>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</si>
  <si>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</si>
  <si>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</si>
  <si>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</si>
  <si>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</si>
  <si>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</si>
  <si>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</si>
  <si>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</si>
  <si>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</si>
  <si>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</si>
  <si>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</si>
  <si>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</si>
  <si>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</si>
  <si>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</si>
  <si>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</si>
  <si>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</si>
  <si>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</si>
  <si>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</si>
  <si>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</si>
  <si>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</si>
  <si>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</si>
  <si>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</si>
  <si>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</si>
  <si>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</si>
  <si>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</si>
  <si>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</si>
  <si>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</si>
  <si>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</si>
  <si>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</si>
  <si>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</si>
  <si>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</si>
  <si>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</si>
  <si>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</si>
  <si>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</si>
  <si>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</si>
  <si>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</si>
  <si>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</si>
  <si>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</si>
  <si>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</si>
  <si>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</si>
  <si>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</si>
  <si>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</si>
  <si>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</si>
  <si>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</si>
  <si>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</si>
  <si>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</si>
  <si>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</si>
  <si>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</si>
  <si>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</si>
  <si>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</si>
  <si>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</si>
  <si>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</si>
  <si>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</si>
  <si>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</si>
  <si>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</si>
  <si>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</si>
  <si>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</si>
  <si>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</si>
  <si>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</si>
  <si>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</si>
  <si>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</si>
  <si>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</si>
  <si>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</si>
  <si>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</si>
  <si>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</si>
  <si>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</si>
  <si>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</si>
  <si>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</si>
  <si>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</si>
  <si>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</si>
  <si>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</si>
  <si>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</si>
  <si>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</si>
  <si>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</si>
  <si>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</si>
  <si>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</si>
  <si>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</si>
  <si>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</si>
  <si>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</si>
  <si>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</si>
  <si>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</si>
  <si>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</si>
  <si>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</si>
  <si>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</si>
  <si>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</si>
  <si>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</si>
  <si>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</si>
  <si>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</si>
  <si>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</si>
  <si>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</si>
  <si>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</si>
  <si>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</si>
  <si>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</si>
  <si>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</si>
  <si>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</si>
  <si>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</si>
  <si>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</si>
  <si>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</si>
  <si>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</si>
  <si>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</si>
  <si>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</si>
  <si>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</si>
  <si>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</si>
  <si>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</si>
  <si>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</si>
  <si>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</si>
  <si>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</si>
  <si>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</si>
  <si>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</si>
  <si>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</si>
  <si>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</si>
  <si>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</si>
  <si>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</si>
  <si>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</si>
  <si>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</si>
  <si>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</si>
  <si>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</si>
  <si>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</si>
  <si>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</si>
  <si>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</si>
  <si>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</si>
  <si>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</si>
  <si>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</si>
  <si>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</si>
  <si>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</si>
  <si>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</si>
  <si>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</si>
  <si>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</si>
  <si>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</si>
  <si>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</si>
  <si>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</si>
  <si>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</si>
  <si>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</si>
  <si>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</si>
  <si>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</si>
  <si>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</si>
  <si>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</si>
  <si>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</si>
  <si>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</si>
  <si>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</si>
  <si>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</si>
  <si>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</si>
  <si>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</si>
  <si>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</si>
  <si>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</si>
  <si>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</si>
  <si>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</si>
  <si>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</si>
  <si>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</si>
  <si>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</si>
  <si>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</si>
  <si>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</si>
  <si>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</si>
  <si>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</si>
  <si>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</si>
  <si>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</si>
  <si>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</si>
  <si>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</si>
  <si>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</si>
  <si>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</si>
  <si>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</si>
  <si>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</si>
  <si>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</si>
  <si>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</si>
  <si>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</si>
  <si>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</si>
  <si>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</si>
  <si>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</si>
  <si>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</si>
  <si>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</si>
  <si>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</si>
  <si>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</si>
  <si>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</si>
  <si>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</si>
  <si>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</si>
  <si>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</si>
  <si>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</si>
  <si>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</si>
  <si>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</si>
  <si>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</si>
  <si>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</si>
  <si>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</si>
  <si>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</si>
  <si>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</si>
  <si>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</si>
  <si>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</si>
  <si>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</si>
  <si>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</si>
  <si>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</si>
  <si>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</si>
  <si>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</si>
  <si>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</si>
  <si>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</si>
  <si>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</si>
  <si>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</si>
  <si>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</si>
  <si>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</si>
  <si>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</si>
  <si>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</si>
  <si>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</si>
  <si>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</si>
  <si>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</si>
  <si>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</si>
  <si>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</si>
  <si>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</si>
  <si>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</si>
  <si>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</si>
  <si>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</si>
  <si>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</si>
  <si>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</si>
  <si>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</si>
  <si>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</si>
  <si>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</si>
  <si>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</si>
  <si>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</si>
  <si>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</si>
  <si>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</si>
  <si>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</si>
  <si>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</si>
  <si>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</si>
  <si>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</si>
  <si>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</si>
  <si>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</si>
  <si>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</si>
  <si>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</si>
  <si>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</si>
  <si>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</si>
  <si>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</si>
  <si>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</si>
  <si>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</si>
  <si>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</si>
  <si>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</si>
  <si>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</si>
  <si>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</si>
  <si>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</si>
  <si>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</si>
  <si>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</si>
  <si>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</si>
  <si>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</si>
  <si>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</si>
  <si>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</si>
  <si>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</si>
  <si>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</si>
  <si>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</si>
  <si>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</si>
  <si>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</si>
  <si>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</si>
  <si>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</si>
  <si>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</si>
  <si>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</si>
  <si>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</si>
  <si>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</si>
  <si>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</si>
  <si>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</si>
  <si>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</si>
  <si>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</si>
  <si>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</si>
  <si>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</si>
  <si>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</si>
  <si>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</si>
  <si>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</si>
  <si>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</si>
  <si>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</si>
  <si>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</si>
  <si>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</si>
  <si>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</si>
  <si>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</si>
  <si>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</si>
  <si>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</si>
  <si>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</si>
  <si>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</si>
  <si>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</si>
  <si>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</si>
  <si>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</si>
  <si>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</si>
  <si>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</si>
  <si>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</si>
  <si>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</si>
  <si>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</si>
  <si>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</si>
  <si>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</si>
  <si>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</si>
  <si>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</si>
  <si>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</si>
  <si>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</si>
  <si>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</si>
  <si>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</si>
  <si>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</si>
  <si>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</si>
  <si>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</si>
  <si>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</si>
  <si>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</si>
  <si>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</si>
  <si>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</si>
  <si>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</si>
  <si>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</si>
  <si>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</si>
  <si>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</si>
  <si>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</si>
  <si>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</si>
  <si>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</si>
  <si>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</si>
  <si>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</si>
  <si>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</si>
  <si>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</si>
  <si>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</si>
  <si>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</si>
  <si>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</si>
  <si>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</si>
  <si>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</si>
  <si>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</si>
  <si>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</si>
  <si>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</si>
  <si>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</si>
  <si>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</si>
  <si>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</si>
  <si>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</si>
  <si>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</si>
  <si>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</si>
  <si>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</si>
  <si>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</si>
  <si>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</si>
  <si>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</si>
  <si>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</si>
  <si>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</si>
  <si>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</si>
  <si>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</si>
  <si>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</si>
  <si>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</si>
  <si>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</si>
  <si>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</si>
  <si>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</si>
  <si>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</si>
  <si>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</si>
  <si>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</si>
  <si>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</si>
  <si>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</si>
  <si>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</si>
  <si>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</si>
  <si>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</si>
  <si>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</si>
  <si>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</si>
  <si>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</si>
  <si>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</si>
  <si>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</si>
  <si>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</si>
  <si>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</si>
  <si>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</si>
  <si>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</si>
  <si>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</si>
  <si>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</si>
  <si>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</si>
  <si>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</si>
  <si>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</si>
  <si>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</si>
  <si>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</si>
  <si>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</si>
  <si>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</si>
  <si>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</si>
  <si>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</si>
  <si>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</si>
  <si>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</si>
  <si>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</si>
  <si>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</si>
  <si>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</si>
  <si>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</si>
  <si>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</si>
  <si>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</si>
  <si>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</si>
  <si>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</si>
  <si>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</si>
  <si>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</si>
  <si>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</si>
  <si>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</si>
  <si>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</si>
  <si>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</si>
  <si>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</si>
  <si>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</si>
  <si>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</si>
  <si>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</si>
  <si>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</si>
  <si>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</si>
  <si>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</si>
  <si>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</si>
  <si>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</si>
  <si>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</si>
  <si>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</si>
  <si>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</si>
  <si>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</si>
  <si>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</si>
  <si>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</si>
  <si>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</si>
  <si>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</si>
  <si>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</si>
  <si>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</si>
  <si>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</si>
  <si>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</si>
  <si>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</si>
  <si>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</si>
  <si>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</si>
  <si>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</si>
  <si>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</si>
  <si>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</si>
  <si>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</si>
  <si>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</si>
  <si>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</si>
  <si>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</si>
  <si>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</si>
  <si>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</si>
  <si>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</si>
  <si>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</si>
  <si>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</si>
  <si>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</si>
  <si>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</si>
  <si>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</si>
  <si>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</si>
  <si>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</si>
  <si>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</si>
  <si>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</si>
  <si>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</si>
  <si>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</si>
  <si>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</si>
  <si>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</si>
  <si>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</si>
  <si>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</si>
  <si>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</si>
  <si>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</si>
  <si>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</si>
  <si>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</si>
  <si>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</si>
  <si>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</si>
  <si>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</si>
  <si>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</si>
  <si>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</si>
  <si>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</si>
  <si>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</si>
  <si>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</si>
  <si>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</si>
  <si>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</si>
  <si>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</si>
  <si>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</si>
  <si>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</si>
  <si>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</si>
  <si>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</si>
  <si>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</si>
  <si>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</si>
  <si>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</si>
  <si>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</si>
  <si>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</si>
  <si>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</si>
  <si>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</si>
  <si>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</si>
  <si>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</si>
  <si>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</si>
  <si>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</si>
  <si>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</si>
  <si>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</si>
  <si>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</si>
  <si>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</si>
  <si>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</si>
  <si>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</si>
  <si>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</si>
  <si>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</si>
  <si>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</si>
  <si>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</si>
  <si>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</si>
  <si>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</si>
  <si>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</si>
  <si>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</si>
  <si>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</si>
  <si>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</si>
  <si>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</si>
  <si>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</si>
  <si>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</si>
  <si>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</si>
  <si>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</si>
  <si>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</si>
  <si>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</si>
  <si>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</si>
  <si>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</si>
  <si>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</si>
  <si>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</si>
  <si>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</si>
  <si>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</si>
  <si>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</si>
  <si>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</si>
  <si>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</si>
  <si>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</si>
  <si>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</si>
  <si>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</si>
  <si>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</si>
  <si>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</si>
  <si>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</si>
  <si>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</si>
  <si>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</si>
  <si>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</si>
  <si>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</si>
  <si>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</si>
  <si>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</si>
  <si>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</si>
  <si>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</si>
  <si>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</si>
  <si>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</si>
  <si>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</si>
  <si>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</si>
  <si>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</si>
  <si>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</si>
  <si>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</si>
  <si>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</si>
  <si>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</si>
  <si>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</si>
  <si>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</si>
  <si>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</si>
  <si>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</si>
  <si>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</si>
  <si>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</si>
  <si>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</si>
  <si>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</si>
  <si>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</si>
  <si>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</si>
  <si>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</si>
  <si>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</si>
  <si>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</si>
  <si>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</si>
  <si>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</si>
  <si>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</si>
  <si>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</si>
  <si>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</si>
  <si>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</si>
  <si>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</si>
  <si>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</si>
  <si>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</si>
  <si>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</si>
  <si>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</si>
  <si>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</si>
  <si>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</si>
  <si>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</si>
  <si>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</si>
  <si>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</si>
  <si>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</si>
  <si>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</si>
  <si>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</si>
  <si>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</si>
  <si>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</si>
  <si>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</si>
  <si>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</si>
  <si>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</si>
  <si>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</si>
  <si>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</si>
  <si>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</si>
  <si>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</si>
  <si>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</si>
  <si>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</si>
  <si>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</si>
  <si>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</si>
  <si>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</si>
  <si>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</si>
  <si>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</si>
  <si>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</si>
  <si>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</si>
  <si>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</si>
  <si>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</si>
  <si>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</si>
  <si>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</si>
  <si>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</si>
  <si>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</si>
  <si>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</si>
  <si>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</si>
  <si>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</si>
  <si>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</si>
  <si>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</si>
  <si>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</si>
  <si>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</si>
  <si>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</si>
  <si>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</si>
  <si>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</si>
  <si>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</si>
  <si>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</si>
  <si>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</si>
  <si>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</si>
  <si>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</si>
  <si>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</si>
  <si>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</si>
  <si>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</si>
  <si>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</si>
  <si>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</si>
  <si>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</si>
  <si>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</si>
  <si>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</si>
  <si>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</si>
  <si>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</si>
  <si>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</si>
  <si>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</si>
  <si>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</si>
  <si>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</si>
  <si>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</si>
  <si>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</si>
  <si>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</si>
  <si>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</si>
  <si>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</si>
  <si>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</si>
  <si>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</si>
  <si>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</si>
  <si>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</si>
  <si>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</si>
  <si>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</si>
  <si>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</si>
  <si>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</si>
  <si>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</si>
  <si>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</si>
  <si>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</si>
  <si>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</si>
  <si>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</si>
  <si>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</si>
  <si>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</si>
  <si>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</si>
  <si>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</si>
  <si>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</si>
  <si>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</si>
  <si>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</si>
  <si>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</si>
  <si>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</si>
  <si>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</si>
  <si>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</si>
  <si>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</si>
  <si>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</si>
  <si>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</si>
  <si>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</si>
  <si>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</si>
  <si>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</si>
  <si>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</si>
  <si>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</si>
  <si>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</si>
  <si>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</si>
  <si>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</si>
  <si>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</si>
  <si>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</si>
  <si>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</si>
  <si>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</si>
  <si>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</si>
  <si>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</si>
  <si>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</si>
  <si>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</si>
  <si>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</si>
  <si>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</si>
  <si>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</si>
  <si>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</si>
  <si>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</si>
  <si>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</si>
  <si>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</si>
  <si>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</si>
  <si>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</si>
  <si>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</si>
  <si>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</si>
  <si>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</si>
  <si>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</si>
  <si>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</si>
  <si>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</si>
  <si>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</si>
  <si>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</si>
  <si>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</si>
  <si>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</si>
  <si>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</si>
  <si>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</si>
  <si>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</si>
  <si>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</si>
  <si>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</si>
  <si>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</si>
  <si>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</si>
  <si>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</si>
  <si>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</si>
  <si>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</si>
  <si>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</si>
  <si>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</si>
  <si>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</si>
  <si>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</si>
  <si>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</si>
  <si>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</si>
  <si>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</si>
  <si>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</si>
  <si>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</si>
  <si>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</si>
  <si>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</si>
  <si>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</si>
  <si>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</si>
  <si>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</si>
  <si>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</si>
  <si>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</si>
  <si>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</si>
  <si>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</si>
  <si>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</si>
  <si>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</si>
  <si>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</si>
  <si>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</si>
  <si>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</si>
  <si>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</si>
  <si>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</si>
  <si>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</si>
  <si>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</si>
  <si>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</si>
  <si>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</si>
  <si>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</si>
  <si>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</si>
  <si>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</si>
  <si>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</si>
  <si>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</si>
  <si>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</si>
  <si>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</si>
  <si>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</si>
  <si>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</si>
  <si>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</si>
  <si>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</si>
  <si>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</si>
  <si>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</si>
  <si>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</si>
  <si>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</si>
  <si>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</si>
  <si>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</si>
  <si>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</si>
  <si>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</si>
  <si>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</si>
  <si>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</si>
  <si>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</si>
  <si>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</si>
  <si>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</si>
  <si>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</si>
  <si>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</si>
  <si>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</si>
  <si>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</si>
  <si>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</si>
  <si>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</si>
  <si>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</si>
  <si>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</si>
  <si>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</si>
  <si>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</si>
  <si>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</si>
  <si>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</si>
  <si>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</si>
  <si>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</si>
  <si>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</si>
  <si>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</si>
  <si>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</si>
  <si>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</si>
  <si>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</si>
  <si>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</si>
  <si>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</si>
  <si>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</si>
  <si>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</si>
  <si>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</si>
  <si>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</si>
  <si>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</si>
  <si>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</si>
  <si>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</si>
  <si>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</si>
  <si>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</si>
  <si>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</si>
  <si>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</si>
  <si>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</si>
  <si>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</si>
  <si>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</si>
  <si>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</si>
  <si>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</si>
  <si>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</si>
  <si>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</si>
  <si>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</si>
  <si>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</si>
  <si>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</si>
  <si>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</si>
  <si>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</si>
  <si>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</si>
  <si>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</si>
  <si>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</si>
  <si>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</si>
  <si>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</si>
  <si>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</si>
  <si>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</si>
  <si>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</si>
  <si>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</si>
  <si>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</si>
  <si>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</si>
  <si>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</si>
  <si>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</si>
  <si>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</si>
  <si>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</si>
  <si>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</si>
  <si>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</si>
  <si>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</si>
  <si>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</si>
  <si>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</si>
  <si>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</si>
  <si>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</si>
  <si>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</si>
  <si>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</si>
  <si>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</si>
  <si>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</si>
  <si>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</si>
  <si>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</si>
  <si>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</si>
  <si>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</si>
  <si>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</si>
  <si>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</si>
  <si>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</si>
  <si>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</si>
  <si>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</si>
  <si>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</si>
  <si>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</si>
  <si>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</si>
  <si>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</si>
  <si>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</si>
  <si>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</si>
  <si>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</si>
  <si>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</si>
  <si>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</si>
  <si>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</si>
  <si>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</si>
  <si>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</si>
  <si>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</si>
  <si>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</si>
  <si>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</si>
  <si>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</si>
  <si>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</si>
  <si>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</si>
  <si>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</si>
  <si>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</si>
  <si>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</si>
  <si>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</si>
  <si>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</si>
  <si>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</si>
  <si>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</si>
  <si>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</si>
  <si>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</si>
  <si>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</si>
  <si>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</si>
  <si>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</si>
  <si>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</si>
  <si>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</si>
  <si>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</si>
  <si>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</si>
  <si>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</si>
  <si>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</si>
  <si>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</si>
  <si>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</si>
  <si>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</si>
  <si>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</si>
  <si>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</si>
  <si>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</si>
  <si>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</si>
  <si>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</si>
  <si>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</si>
  <si>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</si>
  <si>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</si>
  <si>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</si>
  <si>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</si>
  <si>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</si>
  <si>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</si>
  <si>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</si>
  <si>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</si>
  <si>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</si>
  <si>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</si>
  <si>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</si>
  <si>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</si>
  <si>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</si>
  <si>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</si>
  <si>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</si>
  <si>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</si>
  <si>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</si>
  <si>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</si>
  <si>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</si>
  <si>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</si>
  <si>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</si>
  <si>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</si>
  <si>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</si>
  <si>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</si>
  <si>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Hellman, Martin (1945-)</t>
  </si>
  <si>
    <t>Merkle, Ralph</t>
  </si>
  <si>
    <t>Diffie, Whitfield</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</si>
  <si>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</si>
  <si>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</si>
  <si>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</si>
  <si>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</si>
  <si>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</si>
  <si>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</si>
  <si>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</si>
  <si>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</si>
  <si>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Invented public key cryptography in 1976, won Turing award in 2015.</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</si>
  <si>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</si>
  <si>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</si>
  <si>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</si>
  <si>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</si>
  <si>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</si>
  <si>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</si>
  <si>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</si>
  <si>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</si>
  <si>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</si>
  <si>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</si>
  <si>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</si>
  <si>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Vanstone, Scott (1947-2014)</t>
  </si>
  <si>
    <t>Menezes, Alfred</t>
  </si>
  <si>
    <t>Founded Certicom in 1985, studied under Ron Mullin, didn't start work in cryptography until the 1980s.</t>
  </si>
  <si>
    <t>Journals</t>
  </si>
  <si>
    <t>Designs, Codes and Cryptography</t>
  </si>
  <si>
    <t>Solinas, Jerry</t>
  </si>
  <si>
    <t>Wrote 1996 NSA paper on electronic cash.</t>
  </si>
  <si>
    <t>Law, Laurie</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</si>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</sst>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00"/>
    <numFmt numFmtId="166" formatCode="#,##0.000"/>
    <numFmt numFmtId="167" formatCode="0.0000"/>
    <numFmt numFmtId="168" formatCode="0.0"/>
    <numFmt numFmtId="169" formatCode="0.E+00"/>
  </numFmts>
  <fonts count="18"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7" fillId="0" borderId="0"/>
    <xf numFmtId="0" fontId="15" fillId="0" borderId="0" applyNumberFormat="0" applyFill="0" applyBorder="0" applyAlignment="0" applyProtection="0"/>
  </cellStyleXfs>
  <cellXfs count="59">
    <xf numFmtId="0" fontId="0" fillId="0" borderId="0" xfId="0"/>
    <xf numFmtId="0" fontId="12" fillId="0" borderId="0" xfId="0" applyFont="1"/>
    <xf numFmtId="0" fontId="12" fillId="0" borderId="0" xfId="0" applyFont="1" applyAlignment="1">
      <alignment horizontal="right"/>
    </xf>
    <xf numFmtId="0" fontId="12" fillId="0" borderId="0" xfId="0" quotePrefix="1" applyFont="1"/>
    <xf numFmtId="4" fontId="12" fillId="0" borderId="0" xfId="0" applyNumberFormat="1" applyFont="1" applyAlignment="1">
      <alignment horizontal="right"/>
    </xf>
    <xf numFmtId="164" fontId="12" fillId="0" borderId="0" xfId="0" applyNumberFormat="1" applyFont="1" applyAlignment="1">
      <alignment horizontal="right"/>
    </xf>
    <xf numFmtId="0" fontId="13" fillId="0" borderId="0" xfId="0" applyFont="1"/>
    <xf numFmtId="0" fontId="13" fillId="0" borderId="0" xfId="0" applyFont="1" applyAlignment="1">
      <alignment horizontal="right"/>
    </xf>
    <xf numFmtId="0" fontId="11" fillId="0" borderId="0" xfId="0" applyFont="1"/>
    <xf numFmtId="0" fontId="11" fillId="0" borderId="0" xfId="0" applyFont="1" applyAlignment="1">
      <alignment horizontal="right"/>
    </xf>
    <xf numFmtId="165" fontId="12" fillId="0" borderId="0" xfId="0" applyNumberFormat="1" applyFont="1" applyAlignment="1">
      <alignment horizontal="right"/>
    </xf>
    <xf numFmtId="165" fontId="13" fillId="0" borderId="0" xfId="0" applyNumberFormat="1" applyFont="1" applyAlignment="1">
      <alignment horizontal="right"/>
    </xf>
    <xf numFmtId="0" fontId="10" fillId="0" borderId="0" xfId="0" applyFont="1"/>
    <xf numFmtId="0" fontId="10" fillId="0" borderId="0" xfId="0" applyFont="1" applyAlignment="1">
      <alignment horizontal="right"/>
    </xf>
    <xf numFmtId="14" fontId="10" fillId="0" borderId="0" xfId="0" applyNumberFormat="1" applyFont="1" applyAlignment="1">
      <alignment horizontal="right"/>
    </xf>
    <xf numFmtId="0" fontId="9" fillId="0" borderId="0" xfId="0" applyFont="1" applyAlignment="1">
      <alignment horizontal="right"/>
    </xf>
    <xf numFmtId="0" fontId="9" fillId="0" borderId="0" xfId="0" applyFont="1"/>
    <xf numFmtId="166" fontId="12" fillId="0" borderId="0" xfId="0" applyNumberFormat="1" applyFont="1" applyAlignment="1">
      <alignment horizontal="right"/>
    </xf>
    <xf numFmtId="167" fontId="13" fillId="0" borderId="0" xfId="0" applyNumberFormat="1" applyFont="1"/>
    <xf numFmtId="0" fontId="14" fillId="0" borderId="0" xfId="0" applyFont="1"/>
    <xf numFmtId="4" fontId="14" fillId="0" borderId="0" xfId="0" applyNumberFormat="1" applyFont="1" applyAlignment="1">
      <alignment horizontal="right"/>
    </xf>
    <xf numFmtId="165" fontId="14" fillId="0" borderId="0" xfId="0" applyNumberFormat="1" applyFont="1" applyAlignment="1">
      <alignment horizontal="right"/>
    </xf>
    <xf numFmtId="0" fontId="14" fillId="0" borderId="0" xfId="0" applyFont="1" applyAlignment="1">
      <alignment horizontal="right"/>
    </xf>
    <xf numFmtId="4" fontId="9" fillId="0" borderId="0" xfId="0" applyNumberFormat="1" applyFont="1" applyAlignment="1">
      <alignment horizontal="right"/>
    </xf>
    <xf numFmtId="165" fontId="9" fillId="0" borderId="0" xfId="0" applyNumberFormat="1" applyFont="1" applyAlignment="1">
      <alignment horizontal="right"/>
    </xf>
    <xf numFmtId="0" fontId="8" fillId="0" borderId="0" xfId="0" applyFont="1"/>
    <xf numFmtId="17" fontId="10" fillId="0" borderId="0" xfId="0" applyNumberFormat="1" applyFont="1" applyAlignment="1">
      <alignment horizontal="right"/>
    </xf>
    <xf numFmtId="0" fontId="7" fillId="0" borderId="0" xfId="1"/>
    <xf numFmtId="15" fontId="7" fillId="0" borderId="0" xfId="1" applyNumberFormat="1"/>
    <xf numFmtId="0" fontId="14" fillId="0" borderId="0" xfId="1" applyFont="1"/>
    <xf numFmtId="15" fontId="14" fillId="0" borderId="0" xfId="1" applyNumberFormat="1" applyFont="1"/>
    <xf numFmtId="0" fontId="7" fillId="0" borderId="0" xfId="0" applyFont="1"/>
    <xf numFmtId="14" fontId="12" fillId="0" borderId="0" xfId="0" applyNumberFormat="1" applyFont="1"/>
    <xf numFmtId="0" fontId="7" fillId="0" borderId="0" xfId="0" applyFont="1" applyAlignment="1">
      <alignment horizontal="right"/>
    </xf>
    <xf numFmtId="0" fontId="6" fillId="0" borderId="0" xfId="0" applyFont="1"/>
    <xf numFmtId="0" fontId="5" fillId="0" borderId="0" xfId="0" applyFont="1"/>
    <xf numFmtId="0" fontId="5" fillId="0" borderId="0" xfId="0" quotePrefix="1" applyFont="1"/>
    <xf numFmtId="0" fontId="5" fillId="0" borderId="0" xfId="0" applyFont="1" applyAlignment="1">
      <alignment horizontal="right"/>
    </xf>
    <xf numFmtId="4" fontId="5" fillId="0" borderId="0" xfId="0" applyNumberFormat="1" applyFont="1" applyAlignment="1">
      <alignment horizontal="right"/>
    </xf>
    <xf numFmtId="0" fontId="4" fillId="0" borderId="0" xfId="0" applyFont="1"/>
    <xf numFmtId="0" fontId="16" fillId="0" borderId="0" xfId="2" applyFont="1"/>
    <xf numFmtId="168" fontId="12" fillId="0" borderId="0" xfId="0" applyNumberFormat="1" applyFont="1" applyAlignment="1">
      <alignment horizontal="right"/>
    </xf>
    <xf numFmtId="0" fontId="4" fillId="0" borderId="0" xfId="0" quotePrefix="1" applyFont="1"/>
    <xf numFmtId="0" fontId="3" fillId="0" borderId="0" xfId="0" applyFont="1" applyAlignment="1">
      <alignment horizontal="right"/>
    </xf>
    <xf numFmtId="0" fontId="3" fillId="0" borderId="0" xfId="0" applyFont="1"/>
    <xf numFmtId="0" fontId="2" fillId="0" borderId="0" xfId="0" applyFont="1"/>
    <xf numFmtId="3" fontId="4" fillId="0" borderId="0" xfId="0" applyNumberFormat="1" applyFont="1"/>
    <xf numFmtId="169" fontId="4" fillId="0" borderId="0" xfId="0" applyNumberFormat="1" applyFont="1"/>
    <xf numFmtId="0" fontId="17" fillId="0" borderId="0" xfId="0" applyFont="1"/>
    <xf numFmtId="0" fontId="1" fillId="0" borderId="0" xfId="0" applyFont="1"/>
    <xf numFmtId="14" fontId="1" fillId="0" borderId="0" xfId="0" applyNumberFormat="1" applyFont="1"/>
    <xf numFmtId="3" fontId="1" fillId="0" borderId="0" xfId="0" applyNumberFormat="1" applyFont="1"/>
    <xf numFmtId="3" fontId="1" fillId="0" borderId="0" xfId="0" applyNumberFormat="1" applyFont="1" applyAlignment="1">
      <alignment horizontal="right"/>
    </xf>
    <xf numFmtId="164" fontId="1" fillId="0" borderId="0" xfId="0" applyNumberFormat="1" applyFont="1"/>
    <xf numFmtId="0" fontId="1" fillId="0" borderId="0" xfId="1" applyFont="1"/>
    <xf numFmtId="3" fontId="7" fillId="0" borderId="0" xfId="1" applyNumberFormat="1" applyAlignment="1">
      <alignment horizontal="right"/>
    </xf>
    <xf numFmtId="14" fontId="7" fillId="0" borderId="0" xfId="1" applyNumberFormat="1"/>
    <xf numFmtId="3" fontId="7" fillId="0" borderId="0" xfId="1" applyNumberFormat="1" applyAlignment="1">
      <alignment horizontal="left"/>
    </xf>
    <xf numFmtId="3" fontId="1" fillId="0" borderId="0" xfId="1" applyNumberFormat="1" applyFont="1" applyAlignment="1">
      <alignment horizontal="left"/>
    </xf>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zoomScale="200" zoomScaleNormal="200" zoomScaleSheetLayoutView="100" workbookViewId="0">
      <pane xSplit="2" ySplit="2" topLeftCell="C36" activePane="bottomRight" state="frozen"/>
      <selection activeCell="F18" sqref="F18"/>
      <selection pane="topRight" activeCell="B1" sqref="B1"/>
      <selection pane="bottomLeft" activeCell="A9" sqref="A9"/>
      <selection pane="bottomRight" activeCell="E51" sqref="E51"/>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SUM(F3:F115)</f>
        <v>2423.594409300073</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64913.78</v>
      </c>
      <c r="F3" s="5">
        <f>+E3*0.021</f>
        <v>1363.18938</v>
      </c>
      <c r="G3" s="2">
        <v>1</v>
      </c>
      <c r="H3" s="2" t="s">
        <v>250</v>
      </c>
      <c r="I3" s="15" t="s">
        <v>415</v>
      </c>
      <c r="J3" s="2" t="s">
        <v>258</v>
      </c>
    </row>
    <row r="4" spans="1:12" x14ac:dyDescent="0.2">
      <c r="A4" s="44" t="s">
        <v>952</v>
      </c>
      <c r="B4" s="1">
        <f>B3+1</f>
        <v>2</v>
      </c>
      <c r="C4" s="1" t="s">
        <v>4</v>
      </c>
      <c r="D4" s="1" t="s">
        <v>7</v>
      </c>
      <c r="E4" s="4">
        <v>3146</v>
      </c>
      <c r="F4" s="5">
        <f>+E4*0.12</f>
        <v>377.52</v>
      </c>
      <c r="G4" s="2">
        <v>1</v>
      </c>
      <c r="H4" s="2" t="s">
        <v>251</v>
      </c>
      <c r="I4" s="2" t="s">
        <v>253</v>
      </c>
      <c r="J4" s="7" t="s">
        <v>258</v>
      </c>
    </row>
    <row r="5" spans="1:12" x14ac:dyDescent="0.2">
      <c r="A5" s="44" t="s">
        <v>952</v>
      </c>
      <c r="B5" s="1">
        <f t="shared" ref="B5:B66" si="0">B4+1</f>
        <v>3</v>
      </c>
      <c r="C5" s="1" t="s">
        <v>8</v>
      </c>
      <c r="D5" s="1" t="s">
        <v>9</v>
      </c>
      <c r="E5" s="4">
        <v>0.99980000000000002</v>
      </c>
      <c r="F5" s="5">
        <v>109.758</v>
      </c>
      <c r="G5" s="2">
        <v>2</v>
      </c>
      <c r="H5" s="7" t="s">
        <v>248</v>
      </c>
      <c r="I5" s="2" t="s">
        <v>254</v>
      </c>
      <c r="J5" s="2" t="s">
        <v>259</v>
      </c>
    </row>
    <row r="6" spans="1:12" x14ac:dyDescent="0.2">
      <c r="A6" s="44" t="s">
        <v>952</v>
      </c>
      <c r="B6" s="1">
        <f t="shared" si="0"/>
        <v>4</v>
      </c>
      <c r="C6" s="1" t="s">
        <v>12</v>
      </c>
      <c r="D6" s="1" t="s">
        <v>12</v>
      </c>
      <c r="E6" s="4">
        <v>569.25</v>
      </c>
      <c r="F6" s="5">
        <f>+E6*149.533204/1000</f>
        <v>85.121776377000003</v>
      </c>
      <c r="G6" s="2">
        <v>1</v>
      </c>
    </row>
    <row r="7" spans="1:12" x14ac:dyDescent="0.2">
      <c r="A7" s="44" t="s">
        <v>952</v>
      </c>
      <c r="B7" s="1">
        <f t="shared" si="0"/>
        <v>5</v>
      </c>
      <c r="C7" s="1" t="s">
        <v>15</v>
      </c>
      <c r="D7" s="1" t="s">
        <v>19</v>
      </c>
      <c r="E7" s="4">
        <v>149.61000000000001</v>
      </c>
      <c r="F7" s="5">
        <f>+E7*446.810484/1000</f>
        <v>66.847316511239995</v>
      </c>
      <c r="G7" s="2">
        <v>1</v>
      </c>
      <c r="H7" s="7" t="s">
        <v>251</v>
      </c>
    </row>
    <row r="8" spans="1:12" x14ac:dyDescent="0.2">
      <c r="A8" s="44" t="s">
        <v>952</v>
      </c>
      <c r="B8" s="1">
        <f t="shared" si="0"/>
        <v>6</v>
      </c>
      <c r="C8" s="1" t="s">
        <v>10</v>
      </c>
      <c r="D8" s="1" t="s">
        <v>11</v>
      </c>
      <c r="E8" s="4">
        <v>1</v>
      </c>
      <c r="F8" s="5">
        <v>33.956516682</v>
      </c>
      <c r="G8" s="15"/>
      <c r="H8" s="2" t="s">
        <v>248</v>
      </c>
      <c r="I8" s="2" t="s">
        <v>255</v>
      </c>
    </row>
    <row r="9" spans="1:12" x14ac:dyDescent="0.2">
      <c r="A9" s="44" t="s">
        <v>952</v>
      </c>
      <c r="B9" s="1">
        <f t="shared" si="0"/>
        <v>7</v>
      </c>
      <c r="C9" s="16" t="s">
        <v>13</v>
      </c>
      <c r="D9" s="1" t="s">
        <v>13</v>
      </c>
      <c r="E9" s="4">
        <v>0.52449999999999997</v>
      </c>
      <c r="F9" s="5">
        <f>+E9*55129.144019/1000</f>
        <v>28.915236037965496</v>
      </c>
      <c r="G9" s="2">
        <v>1</v>
      </c>
    </row>
    <row r="10" spans="1:12" x14ac:dyDescent="0.2">
      <c r="A10" s="44" t="s">
        <v>952</v>
      </c>
      <c r="B10" s="1">
        <f t="shared" si="0"/>
        <v>8</v>
      </c>
      <c r="C10" s="1" t="s">
        <v>20</v>
      </c>
      <c r="D10" s="1" t="s">
        <v>22</v>
      </c>
      <c r="E10" s="4">
        <v>0.1615</v>
      </c>
      <c r="F10" s="5">
        <f>+E10*143.968536384</f>
        <v>23.250918626016002</v>
      </c>
      <c r="G10" s="2">
        <v>1</v>
      </c>
      <c r="H10" s="33" t="s">
        <v>250</v>
      </c>
      <c r="I10" s="33" t="s">
        <v>949</v>
      </c>
      <c r="J10" s="33" t="s">
        <v>258</v>
      </c>
      <c r="K10" s="32">
        <v>41614</v>
      </c>
    </row>
    <row r="11" spans="1:12" x14ac:dyDescent="0.2">
      <c r="A11" s="44" t="s">
        <v>952</v>
      </c>
      <c r="B11" s="1">
        <f t="shared" si="0"/>
        <v>9</v>
      </c>
      <c r="C11" s="35" t="s">
        <v>953</v>
      </c>
      <c r="D11" s="35" t="s">
        <v>954</v>
      </c>
      <c r="E11" s="4">
        <v>6.23</v>
      </c>
      <c r="F11" s="5">
        <f>+E11*3.471178918</f>
        <v>21.625444659140001</v>
      </c>
    </row>
    <row r="12" spans="1:12" x14ac:dyDescent="0.2">
      <c r="A12" s="44" t="s">
        <v>952</v>
      </c>
      <c r="B12" s="1">
        <f t="shared" si="0"/>
        <v>10</v>
      </c>
      <c r="C12" s="1" t="s">
        <v>14</v>
      </c>
      <c r="D12" s="1" t="s">
        <v>18</v>
      </c>
      <c r="E12" s="4">
        <v>0.50570000000000004</v>
      </c>
      <c r="F12" s="5">
        <f>+E12*35.624608479</f>
        <v>18.015364507830302</v>
      </c>
    </row>
    <row r="13" spans="1:12" x14ac:dyDescent="0.2">
      <c r="A13" s="44" t="s">
        <v>952</v>
      </c>
      <c r="B13" s="1">
        <f t="shared" si="0"/>
        <v>11</v>
      </c>
      <c r="C13" s="35" t="s">
        <v>919</v>
      </c>
      <c r="D13" s="35" t="s">
        <v>955</v>
      </c>
      <c r="E13" s="4">
        <v>10.18</v>
      </c>
      <c r="F13" s="5">
        <v>18</v>
      </c>
      <c r="G13" s="2">
        <v>1</v>
      </c>
      <c r="H13" s="33"/>
      <c r="I13" s="33"/>
      <c r="J13" s="33"/>
      <c r="K13" s="32"/>
    </row>
    <row r="14" spans="1:12" x14ac:dyDescent="0.2">
      <c r="A14" s="44" t="s">
        <v>952</v>
      </c>
      <c r="B14" s="1">
        <f t="shared" si="0"/>
        <v>12</v>
      </c>
      <c r="C14" s="1" t="s">
        <v>28</v>
      </c>
      <c r="D14" s="1" t="s">
        <v>29</v>
      </c>
      <c r="E14" s="4">
        <v>2.6889999999999998E-5</v>
      </c>
      <c r="F14" s="5">
        <f>+E14*589289.410812</f>
        <v>15.84599225673468</v>
      </c>
      <c r="G14" s="2">
        <v>2</v>
      </c>
      <c r="H14" s="37" t="s">
        <v>250</v>
      </c>
      <c r="J14" s="37" t="s">
        <v>4</v>
      </c>
    </row>
    <row r="15" spans="1:12" x14ac:dyDescent="0.2">
      <c r="A15" s="44" t="s">
        <v>952</v>
      </c>
      <c r="B15" s="1">
        <f t="shared" si="0"/>
        <v>13</v>
      </c>
      <c r="C15" s="1" t="s">
        <v>26</v>
      </c>
      <c r="D15" s="1" t="s">
        <v>32</v>
      </c>
      <c r="E15" s="4">
        <v>38.11</v>
      </c>
      <c r="F15" s="5">
        <f>+E15*0.377993513</f>
        <v>14.405332780429999</v>
      </c>
    </row>
    <row r="16" spans="1:12" x14ac:dyDescent="0.2">
      <c r="A16" s="44" t="s">
        <v>952</v>
      </c>
      <c r="B16" s="1">
        <f t="shared" si="0"/>
        <v>14</v>
      </c>
      <c r="C16" s="1" t="s">
        <v>48</v>
      </c>
      <c r="D16" s="1" t="s">
        <v>49</v>
      </c>
      <c r="E16" s="4">
        <v>510.5</v>
      </c>
      <c r="F16" s="5">
        <f>+E16*0.021</f>
        <v>10.720500000000001</v>
      </c>
      <c r="H16" s="37" t="s">
        <v>960</v>
      </c>
    </row>
    <row r="17" spans="1:11" x14ac:dyDescent="0.2">
      <c r="A17" s="44" t="s">
        <v>952</v>
      </c>
      <c r="B17" s="1">
        <f t="shared" si="0"/>
        <v>15</v>
      </c>
      <c r="C17" s="1" t="s">
        <v>21</v>
      </c>
      <c r="D17" s="1" t="s">
        <v>23</v>
      </c>
      <c r="E17" s="4">
        <v>7.2</v>
      </c>
      <c r="F17" s="5">
        <f>+E17*1.435843913</f>
        <v>10.338076173600001</v>
      </c>
    </row>
    <row r="18" spans="1:11" x14ac:dyDescent="0.2">
      <c r="A18" s="44" t="s">
        <v>952</v>
      </c>
      <c r="B18" s="1">
        <f t="shared" si="0"/>
        <v>16</v>
      </c>
      <c r="C18" s="1" t="s">
        <v>25</v>
      </c>
      <c r="D18" s="1" t="s">
        <v>31</v>
      </c>
      <c r="E18" s="4">
        <v>0.111</v>
      </c>
      <c r="F18" s="5">
        <f>+E18*87.598354678</f>
        <v>9.7234173692580015</v>
      </c>
    </row>
    <row r="19" spans="1:11" x14ac:dyDescent="0.2">
      <c r="A19" s="44" t="s">
        <v>952</v>
      </c>
      <c r="B19" s="1">
        <f t="shared" si="0"/>
        <v>17</v>
      </c>
      <c r="C19" s="1" t="s">
        <v>52</v>
      </c>
      <c r="D19" s="1" t="s">
        <v>53</v>
      </c>
      <c r="E19" s="4">
        <v>14.83</v>
      </c>
      <c r="F19" s="5">
        <f>+E19*0.58709997</f>
        <v>8.7066925551000001</v>
      </c>
    </row>
    <row r="20" spans="1:11" x14ac:dyDescent="0.2">
      <c r="A20" s="44" t="s">
        <v>952</v>
      </c>
      <c r="B20" s="1">
        <f t="shared" si="0"/>
        <v>18</v>
      </c>
      <c r="C20" s="1" t="s">
        <v>34</v>
      </c>
      <c r="D20" s="1" t="s">
        <v>35</v>
      </c>
      <c r="E20" s="4">
        <v>0.73770000000000002</v>
      </c>
      <c r="F20" s="5">
        <f>+E20*9.894739465</f>
        <v>7.2993493033305006</v>
      </c>
    </row>
    <row r="21" spans="1:11" x14ac:dyDescent="0.2">
      <c r="A21" s="44" t="s">
        <v>952</v>
      </c>
      <c r="B21" s="1">
        <f t="shared" si="0"/>
        <v>19</v>
      </c>
      <c r="C21" s="1" t="s">
        <v>68</v>
      </c>
      <c r="D21" s="1" t="s">
        <v>169</v>
      </c>
      <c r="E21" s="4">
        <v>15.79</v>
      </c>
      <c r="F21" s="41">
        <f>+E21*0.462910056</f>
        <v>7.3093497842400001</v>
      </c>
      <c r="G21" s="2">
        <v>1</v>
      </c>
      <c r="H21" s="37" t="s">
        <v>251</v>
      </c>
      <c r="J21" s="33" t="s">
        <v>258</v>
      </c>
    </row>
    <row r="22" spans="1:11" x14ac:dyDescent="0.2">
      <c r="A22" s="44" t="s">
        <v>952</v>
      </c>
      <c r="B22" s="1">
        <f t="shared" si="0"/>
        <v>20</v>
      </c>
      <c r="C22" s="1" t="s">
        <v>42</v>
      </c>
      <c r="D22" s="1" t="s">
        <v>43</v>
      </c>
      <c r="E22" s="4">
        <v>6.26</v>
      </c>
      <c r="F22" s="41">
        <f>+E22*1.064408255</f>
        <v>6.6631956763</v>
      </c>
    </row>
    <row r="23" spans="1:11" x14ac:dyDescent="0.2">
      <c r="A23" s="44" t="s">
        <v>952</v>
      </c>
      <c r="B23" s="1">
        <f t="shared" si="0"/>
        <v>21</v>
      </c>
      <c r="C23" s="1" t="s">
        <v>36</v>
      </c>
      <c r="D23" s="1" t="s">
        <v>37</v>
      </c>
      <c r="E23" s="4">
        <v>84.71</v>
      </c>
      <c r="F23" s="5">
        <f>+E23*0.074444894</f>
        <v>6.3062269707399992</v>
      </c>
      <c r="G23" s="2">
        <v>1</v>
      </c>
      <c r="J23" s="33" t="s">
        <v>258</v>
      </c>
    </row>
    <row r="24" spans="1:11" x14ac:dyDescent="0.2">
      <c r="A24" s="44" t="s">
        <v>952</v>
      </c>
      <c r="B24" s="1">
        <f t="shared" si="0"/>
        <v>22</v>
      </c>
      <c r="C24" s="1" t="s">
        <v>40</v>
      </c>
      <c r="D24" s="1" t="s">
        <v>41</v>
      </c>
      <c r="E24" s="4">
        <v>5.77</v>
      </c>
      <c r="F24" s="5">
        <f>+E24*0.926574772</f>
        <v>5.3463364344399995</v>
      </c>
    </row>
    <row r="25" spans="1:11" x14ac:dyDescent="0.2">
      <c r="A25" s="44" t="s">
        <v>952</v>
      </c>
      <c r="B25" s="1">
        <f t="shared" si="0"/>
        <v>23</v>
      </c>
      <c r="C25" s="1" t="s">
        <v>27</v>
      </c>
      <c r="D25" s="1" t="s">
        <v>33</v>
      </c>
      <c r="E25" s="4">
        <v>0.99980000000000002</v>
      </c>
      <c r="F25" s="5">
        <v>5.3470000000000004</v>
      </c>
      <c r="H25" s="15" t="s">
        <v>248</v>
      </c>
    </row>
    <row r="26" spans="1:11" x14ac:dyDescent="0.2">
      <c r="A26" s="44" t="s">
        <v>952</v>
      </c>
      <c r="B26" s="1">
        <f t="shared" si="0"/>
        <v>24</v>
      </c>
      <c r="C26" s="1" t="s">
        <v>46</v>
      </c>
      <c r="D26" s="1" t="s">
        <v>47</v>
      </c>
      <c r="E26" s="4">
        <v>7.84</v>
      </c>
      <c r="F26" s="5">
        <f>+E26*0.59873614</f>
        <v>4.6940913375999997</v>
      </c>
      <c r="H26" s="37" t="s">
        <v>962</v>
      </c>
    </row>
    <row r="27" spans="1:11" x14ac:dyDescent="0.2">
      <c r="A27" s="44" t="s">
        <v>952</v>
      </c>
      <c r="B27" s="1">
        <f t="shared" si="0"/>
        <v>25</v>
      </c>
      <c r="C27" s="1" t="s">
        <v>56</v>
      </c>
      <c r="D27" s="1" t="s">
        <v>57</v>
      </c>
      <c r="E27" s="4">
        <v>27.88</v>
      </c>
      <c r="F27" s="5">
        <f>+E27*0.146656036</f>
        <v>4.0887702836799997</v>
      </c>
      <c r="G27" s="2">
        <v>1</v>
      </c>
      <c r="H27" s="43" t="s">
        <v>251</v>
      </c>
      <c r="J27" s="43" t="s">
        <v>258</v>
      </c>
    </row>
    <row r="28" spans="1:11" x14ac:dyDescent="0.2">
      <c r="A28" s="44" t="s">
        <v>952</v>
      </c>
      <c r="B28" s="1">
        <f t="shared" si="0"/>
        <v>26</v>
      </c>
      <c r="C28" s="39" t="s">
        <v>985</v>
      </c>
      <c r="D28" s="39" t="s">
        <v>986</v>
      </c>
      <c r="E28" s="4">
        <v>1.25</v>
      </c>
      <c r="F28" s="41">
        <f>+E28*3.264441708</f>
        <v>4.0805521350000005</v>
      </c>
    </row>
    <row r="29" spans="1:11" x14ac:dyDescent="0.2">
      <c r="A29" s="44" t="s">
        <v>952</v>
      </c>
      <c r="B29" s="1">
        <f t="shared" si="0"/>
        <v>27</v>
      </c>
      <c r="C29" s="1" t="s">
        <v>95</v>
      </c>
      <c r="D29" s="1" t="s">
        <v>202</v>
      </c>
      <c r="E29" s="4">
        <v>2.77</v>
      </c>
      <c r="F29" s="41">
        <f>+E29*1.453549689</f>
        <v>4.0263326385299996</v>
      </c>
    </row>
    <row r="30" spans="1:11" x14ac:dyDescent="0.2">
      <c r="A30" s="44" t="s">
        <v>952</v>
      </c>
      <c r="B30" s="1">
        <f t="shared" si="0"/>
        <v>28</v>
      </c>
      <c r="C30" s="1" t="s">
        <v>70</v>
      </c>
      <c r="D30" s="1" t="s">
        <v>173</v>
      </c>
      <c r="E30" s="4">
        <v>6.62</v>
      </c>
      <c r="F30" s="41">
        <f>+E30*0.541613167</f>
        <v>3.5854791655399998</v>
      </c>
      <c r="H30" s="37" t="s">
        <v>959</v>
      </c>
    </row>
    <row r="31" spans="1:11" x14ac:dyDescent="0.2">
      <c r="A31" s="44" t="s">
        <v>952</v>
      </c>
      <c r="B31" s="1">
        <f t="shared" si="0"/>
        <v>29</v>
      </c>
      <c r="C31" s="39" t="s">
        <v>989</v>
      </c>
      <c r="D31" s="39" t="s">
        <v>990</v>
      </c>
      <c r="E31" s="4">
        <v>1</v>
      </c>
      <c r="F31" s="41">
        <v>3.5908228520000001</v>
      </c>
    </row>
    <row r="32" spans="1:11" x14ac:dyDescent="0.2">
      <c r="A32" s="44" t="s">
        <v>952</v>
      </c>
      <c r="B32" s="1">
        <f t="shared" si="0"/>
        <v>30</v>
      </c>
      <c r="C32" s="8" t="s">
        <v>315</v>
      </c>
      <c r="D32" s="8" t="s">
        <v>316</v>
      </c>
      <c r="E32" s="4">
        <v>9.0299999999999994</v>
      </c>
      <c r="F32" s="41">
        <f>+E32*0.384472335</f>
        <v>3.4717851850499999</v>
      </c>
      <c r="G32" s="2">
        <v>2</v>
      </c>
      <c r="H32" s="43" t="s">
        <v>251</v>
      </c>
      <c r="J32" s="44" t="s">
        <v>1022</v>
      </c>
      <c r="K32" s="1">
        <v>2017</v>
      </c>
    </row>
    <row r="33" spans="1:10" x14ac:dyDescent="0.2">
      <c r="A33" s="44" t="s">
        <v>952</v>
      </c>
      <c r="B33" s="1">
        <f t="shared" si="0"/>
        <v>31</v>
      </c>
      <c r="C33" s="1" t="s">
        <v>58</v>
      </c>
      <c r="D33" s="1" t="s">
        <v>59</v>
      </c>
      <c r="E33" s="4">
        <v>8.6300000000000008</v>
      </c>
      <c r="F33" s="5">
        <f>+E33*0.390930671</f>
        <v>3.3737316907300006</v>
      </c>
    </row>
    <row r="34" spans="1:10" x14ac:dyDescent="0.2">
      <c r="A34" s="44" t="s">
        <v>952</v>
      </c>
      <c r="B34" s="1">
        <f t="shared" si="0"/>
        <v>32</v>
      </c>
      <c r="C34" s="1" t="s">
        <v>39</v>
      </c>
      <c r="D34" s="1" t="s">
        <v>38</v>
      </c>
      <c r="E34" s="4">
        <v>0.13070000000000001</v>
      </c>
      <c r="F34" s="41">
        <f>+E34*26.571560696</f>
        <v>3.4729029829672</v>
      </c>
    </row>
    <row r="35" spans="1:10" x14ac:dyDescent="0.2">
      <c r="A35" s="44" t="s">
        <v>952</v>
      </c>
      <c r="B35" s="1">
        <f t="shared" si="0"/>
        <v>33</v>
      </c>
      <c r="C35" s="1" t="s">
        <v>97</v>
      </c>
      <c r="D35" s="1" t="s">
        <v>97</v>
      </c>
      <c r="E35" s="4">
        <v>55.59</v>
      </c>
      <c r="F35" s="41">
        <f>+E35*0.06</f>
        <v>3.3353999999999999</v>
      </c>
    </row>
    <row r="36" spans="1:10" x14ac:dyDescent="0.2">
      <c r="A36" s="44" t="s">
        <v>952</v>
      </c>
      <c r="B36" s="1">
        <f t="shared" si="0"/>
        <v>34</v>
      </c>
      <c r="C36" s="1" t="s">
        <v>54</v>
      </c>
      <c r="D36" s="1" t="s">
        <v>55</v>
      </c>
      <c r="E36" s="4">
        <v>0.11550000000000001</v>
      </c>
      <c r="F36" s="5">
        <f>+E36*28.910606833</f>
        <v>3.3391750892115</v>
      </c>
    </row>
    <row r="37" spans="1:10" x14ac:dyDescent="0.2">
      <c r="A37" s="44" t="s">
        <v>952</v>
      </c>
      <c r="B37" s="1">
        <f t="shared" si="0"/>
        <v>35</v>
      </c>
      <c r="C37" s="39" t="s">
        <v>993</v>
      </c>
      <c r="D37" s="39" t="s">
        <v>994</v>
      </c>
      <c r="E37" s="4">
        <v>1.21</v>
      </c>
      <c r="F37" s="5">
        <f>+E37*2.653939384</f>
        <v>3.2112666546400002</v>
      </c>
    </row>
    <row r="38" spans="1:10" x14ac:dyDescent="0.2">
      <c r="A38" s="44" t="s">
        <v>952</v>
      </c>
      <c r="B38" s="1">
        <f t="shared" si="0"/>
        <v>36</v>
      </c>
      <c r="C38" s="1" t="s">
        <v>67</v>
      </c>
      <c r="D38" s="1" t="s">
        <v>168</v>
      </c>
      <c r="E38" s="4">
        <v>8.7349999999999997E-2</v>
      </c>
      <c r="F38" s="41">
        <f>+E38*35.741578542</f>
        <v>3.1220268856436997</v>
      </c>
    </row>
    <row r="39" spans="1:10" x14ac:dyDescent="0.2">
      <c r="A39" s="44" t="s">
        <v>952</v>
      </c>
      <c r="B39" s="1">
        <f t="shared" si="0"/>
        <v>37</v>
      </c>
      <c r="C39" s="1" t="s">
        <v>64</v>
      </c>
      <c r="D39" s="1" t="s">
        <v>165</v>
      </c>
      <c r="E39" s="4">
        <v>4.1980000000000003E-2</v>
      </c>
      <c r="F39" s="41">
        <f>+E39*72.714516834</f>
        <v>3.05255541669132</v>
      </c>
    </row>
    <row r="40" spans="1:10" x14ac:dyDescent="0.2">
      <c r="A40" s="44" t="s">
        <v>952</v>
      </c>
      <c r="B40" s="1">
        <f t="shared" si="0"/>
        <v>38</v>
      </c>
      <c r="C40" s="39" t="s">
        <v>980</v>
      </c>
      <c r="D40" s="39" t="s">
        <v>981</v>
      </c>
      <c r="E40" s="4">
        <v>475.88</v>
      </c>
      <c r="F40" s="41">
        <f>+E40*6.627318/1000</f>
        <v>3.1538080898400001</v>
      </c>
      <c r="G40" s="2">
        <v>1</v>
      </c>
      <c r="H40" s="43" t="s">
        <v>251</v>
      </c>
      <c r="J40" s="43" t="s">
        <v>258</v>
      </c>
    </row>
    <row r="41" spans="1:10" x14ac:dyDescent="0.2">
      <c r="A41" s="44" t="s">
        <v>952</v>
      </c>
      <c r="B41" s="1">
        <f t="shared" si="0"/>
        <v>39</v>
      </c>
      <c r="C41" s="1" t="s">
        <v>156</v>
      </c>
      <c r="D41" s="8" t="s">
        <v>284</v>
      </c>
      <c r="E41" s="4">
        <v>2.2000000000000002</v>
      </c>
      <c r="F41" s="41">
        <f>+E41*1.456815249</f>
        <v>3.2049935478</v>
      </c>
    </row>
    <row r="42" spans="1:10" x14ac:dyDescent="0.2">
      <c r="A42" s="44" t="s">
        <v>952</v>
      </c>
      <c r="B42" s="1">
        <f t="shared" si="0"/>
        <v>40</v>
      </c>
      <c r="C42" s="39" t="s">
        <v>1001</v>
      </c>
      <c r="D42" s="39" t="s">
        <v>1002</v>
      </c>
      <c r="E42" s="38">
        <v>3.02</v>
      </c>
      <c r="F42" s="41">
        <f>+E42*0.998906166</f>
        <v>3.0166966213199999</v>
      </c>
      <c r="G42" s="2">
        <v>2</v>
      </c>
      <c r="H42" s="43" t="s">
        <v>1023</v>
      </c>
      <c r="J42" s="43" t="s">
        <v>15</v>
      </c>
    </row>
    <row r="43" spans="1:10" x14ac:dyDescent="0.2">
      <c r="A43" s="44" t="s">
        <v>952</v>
      </c>
      <c r="B43" s="1">
        <f t="shared" si="0"/>
        <v>41</v>
      </c>
      <c r="C43" s="1" t="s">
        <v>77</v>
      </c>
      <c r="D43" s="1" t="s">
        <v>179</v>
      </c>
      <c r="E43" s="4">
        <v>3113.86</v>
      </c>
      <c r="F43" s="10">
        <f>+E43*0.924717/1000</f>
        <v>2.8794392776200004</v>
      </c>
    </row>
    <row r="44" spans="1:10" x14ac:dyDescent="0.2">
      <c r="A44" s="44" t="s">
        <v>952</v>
      </c>
      <c r="B44" s="1">
        <f t="shared" si="0"/>
        <v>42</v>
      </c>
      <c r="C44" s="39" t="s">
        <v>987</v>
      </c>
      <c r="D44" s="39" t="s">
        <v>988</v>
      </c>
      <c r="E44" s="4">
        <v>0.12</v>
      </c>
      <c r="F44" s="10">
        <f>+E44*23.398993701</f>
        <v>2.8078792441199996</v>
      </c>
    </row>
    <row r="45" spans="1:10" x14ac:dyDescent="0.2">
      <c r="A45" s="44" t="s">
        <v>952</v>
      </c>
      <c r="B45" s="1">
        <f t="shared" si="0"/>
        <v>43</v>
      </c>
      <c r="C45" s="39" t="s">
        <v>724</v>
      </c>
      <c r="D45" s="39" t="s">
        <v>984</v>
      </c>
      <c r="E45" s="4">
        <v>29.3</v>
      </c>
      <c r="F45" s="10">
        <f>+E45*0.0934</f>
        <v>2.7366199999999998</v>
      </c>
      <c r="H45" s="15"/>
    </row>
    <row r="46" spans="1:10" x14ac:dyDescent="0.2">
      <c r="A46" s="44" t="s">
        <v>952</v>
      </c>
      <c r="B46" s="1">
        <f t="shared" si="0"/>
        <v>44</v>
      </c>
      <c r="C46" s="1" t="s">
        <v>83</v>
      </c>
      <c r="D46" s="1" t="s">
        <v>185</v>
      </c>
      <c r="E46" s="4">
        <v>0.2903</v>
      </c>
      <c r="F46" s="10">
        <f>+E46*9.482456444</f>
        <v>2.7527571056932003</v>
      </c>
    </row>
    <row r="47" spans="1:10" x14ac:dyDescent="0.2">
      <c r="A47" s="44" t="s">
        <v>952</v>
      </c>
      <c r="B47" s="1">
        <f t="shared" si="0"/>
        <v>45</v>
      </c>
      <c r="C47" s="39" t="s">
        <v>639</v>
      </c>
      <c r="D47" s="39" t="s">
        <v>979</v>
      </c>
      <c r="E47" s="4">
        <v>2.4900000000000002</v>
      </c>
      <c r="F47" s="10">
        <f>+E47*1.045379867</f>
        <v>2.6029958688300003</v>
      </c>
    </row>
    <row r="48" spans="1:10" x14ac:dyDescent="0.2">
      <c r="A48" s="44" t="s">
        <v>952</v>
      </c>
      <c r="B48" s="1">
        <f t="shared" si="0"/>
        <v>46</v>
      </c>
      <c r="C48" s="39" t="s">
        <v>982</v>
      </c>
      <c r="D48" s="39" t="s">
        <v>983</v>
      </c>
      <c r="E48" s="4">
        <v>5.7939999999999999E-6</v>
      </c>
      <c r="F48" s="10">
        <f>+E48*420689</f>
        <v>2.4374720659999998</v>
      </c>
    </row>
    <row r="49" spans="1:8" x14ac:dyDescent="0.2">
      <c r="A49" s="44" t="s">
        <v>952</v>
      </c>
      <c r="B49" s="1">
        <f t="shared" si="0"/>
        <v>47</v>
      </c>
      <c r="C49" s="1" t="s">
        <v>76</v>
      </c>
      <c r="D49" s="1" t="s">
        <v>178</v>
      </c>
      <c r="E49" s="4">
        <v>2.33</v>
      </c>
      <c r="F49" s="10">
        <f>+E49*1</f>
        <v>2.33</v>
      </c>
    </row>
    <row r="50" spans="1:8" x14ac:dyDescent="0.2">
      <c r="A50" s="44" t="s">
        <v>952</v>
      </c>
      <c r="B50" s="1">
        <f t="shared" si="0"/>
        <v>48</v>
      </c>
      <c r="C50" s="1" t="s">
        <v>50</v>
      </c>
      <c r="D50" s="1" t="s">
        <v>51</v>
      </c>
      <c r="E50" s="4">
        <v>124.02</v>
      </c>
      <c r="F50" s="10">
        <f>+E50*0.01842631</f>
        <v>2.2852309661999999</v>
      </c>
      <c r="H50" s="37" t="s">
        <v>961</v>
      </c>
    </row>
    <row r="51" spans="1:8" x14ac:dyDescent="0.2">
      <c r="A51" s="35"/>
      <c r="B51" s="1">
        <f t="shared" si="0"/>
        <v>49</v>
      </c>
      <c r="C51" s="1" t="s">
        <v>139</v>
      </c>
      <c r="D51" s="1" t="s">
        <v>241</v>
      </c>
      <c r="E51" s="4">
        <v>3.42</v>
      </c>
      <c r="F51" s="41">
        <v>3.0486780000000002</v>
      </c>
    </row>
    <row r="52" spans="1:8" x14ac:dyDescent="0.2">
      <c r="B52" s="1">
        <f t="shared" si="0"/>
        <v>50</v>
      </c>
      <c r="C52" s="1" t="s">
        <v>119</v>
      </c>
      <c r="D52" s="1" t="s">
        <v>222</v>
      </c>
      <c r="E52" s="4">
        <v>45.88</v>
      </c>
      <c r="F52" s="10">
        <v>3.0104519999999999</v>
      </c>
    </row>
    <row r="53" spans="1:8" x14ac:dyDescent="0.2">
      <c r="B53" s="1">
        <f t="shared" si="0"/>
        <v>51</v>
      </c>
      <c r="C53" s="39" t="s">
        <v>991</v>
      </c>
      <c r="D53" s="39" t="s">
        <v>992</v>
      </c>
      <c r="E53" s="4">
        <v>16.32</v>
      </c>
      <c r="F53" s="10">
        <v>2.7634949999999998</v>
      </c>
    </row>
    <row r="54" spans="1:8" x14ac:dyDescent="0.2">
      <c r="A54" s="35"/>
      <c r="B54" s="1">
        <f t="shared" si="0"/>
        <v>52</v>
      </c>
      <c r="C54" s="39" t="s">
        <v>995</v>
      </c>
      <c r="D54" s="39" t="s">
        <v>996</v>
      </c>
      <c r="E54" s="4">
        <v>2.566E-4</v>
      </c>
      <c r="F54" s="10">
        <v>2.4470000000000001</v>
      </c>
      <c r="H54" s="37"/>
    </row>
    <row r="55" spans="1:8" x14ac:dyDescent="0.2">
      <c r="B55" s="1">
        <f t="shared" si="0"/>
        <v>53</v>
      </c>
      <c r="C55" s="1" t="s">
        <v>81</v>
      </c>
      <c r="D55" s="1" t="s">
        <v>184</v>
      </c>
      <c r="E55" s="4">
        <v>7.25</v>
      </c>
      <c r="F55" s="10">
        <v>2.4660000000000002</v>
      </c>
    </row>
    <row r="56" spans="1:8" x14ac:dyDescent="0.2">
      <c r="B56" s="1">
        <f t="shared" si="0"/>
        <v>54</v>
      </c>
      <c r="C56" s="39" t="s">
        <v>997</v>
      </c>
      <c r="D56" s="39" t="s">
        <v>998</v>
      </c>
      <c r="E56" s="4">
        <v>2.92</v>
      </c>
      <c r="F56" s="10">
        <v>2.4460000000000002</v>
      </c>
    </row>
    <row r="57" spans="1:8" x14ac:dyDescent="0.2">
      <c r="A57" s="35"/>
      <c r="B57" s="1">
        <f t="shared" ref="B57:B58" si="1">B56+1</f>
        <v>55</v>
      </c>
      <c r="C57" s="1" t="s">
        <v>86</v>
      </c>
      <c r="D57" s="1" t="s">
        <v>196</v>
      </c>
      <c r="E57" s="4">
        <v>0.81689999999999996</v>
      </c>
      <c r="F57" s="10">
        <v>2.290152</v>
      </c>
    </row>
    <row r="58" spans="1:8" x14ac:dyDescent="0.2">
      <c r="A58" s="35"/>
      <c r="B58" s="1">
        <f t="shared" si="1"/>
        <v>56</v>
      </c>
      <c r="C58" s="39" t="s">
        <v>999</v>
      </c>
      <c r="D58" s="39" t="s">
        <v>1000</v>
      </c>
      <c r="E58" s="4">
        <v>0.90290000000000004</v>
      </c>
      <c r="F58" s="10">
        <v>2.3010000000000002</v>
      </c>
    </row>
    <row r="59" spans="1:8" x14ac:dyDescent="0.2">
      <c r="A59" s="35"/>
      <c r="B59" s="1">
        <f t="shared" si="0"/>
        <v>57</v>
      </c>
      <c r="C59" s="1" t="s">
        <v>85</v>
      </c>
      <c r="D59" s="1" t="s">
        <v>187</v>
      </c>
      <c r="E59" s="38">
        <v>116.77</v>
      </c>
      <c r="F59" s="10">
        <v>2.29522</v>
      </c>
      <c r="G59" s="2">
        <v>1</v>
      </c>
      <c r="H59" s="37" t="s">
        <v>960</v>
      </c>
    </row>
    <row r="60" spans="1:8" x14ac:dyDescent="0.2">
      <c r="A60" s="35"/>
      <c r="B60" s="1">
        <f t="shared" si="0"/>
        <v>58</v>
      </c>
      <c r="C60" s="1" t="s">
        <v>62</v>
      </c>
      <c r="D60" s="1" t="s">
        <v>63</v>
      </c>
      <c r="E60" s="4">
        <v>0.26769999999999999</v>
      </c>
      <c r="F60" s="17">
        <v>2.158083</v>
      </c>
    </row>
    <row r="61" spans="1:8" x14ac:dyDescent="0.2">
      <c r="A61" s="35"/>
      <c r="B61" s="1">
        <f t="shared" si="0"/>
        <v>59</v>
      </c>
      <c r="C61" s="39" t="s">
        <v>1003</v>
      </c>
      <c r="D61" s="39" t="s">
        <v>1004</v>
      </c>
      <c r="E61" s="4">
        <v>3.1579999999999999E-5</v>
      </c>
      <c r="F61" s="17">
        <v>2.0670929999999998</v>
      </c>
    </row>
    <row r="62" spans="1:8" x14ac:dyDescent="0.2">
      <c r="A62" s="35"/>
      <c r="B62" s="1">
        <f t="shared" si="0"/>
        <v>60</v>
      </c>
      <c r="C62" s="39" t="s">
        <v>1005</v>
      </c>
      <c r="D62" s="39" t="s">
        <v>1006</v>
      </c>
      <c r="E62" s="4">
        <v>3.9129999999999998E-2</v>
      </c>
      <c r="F62" s="17">
        <v>2.0497589999999999</v>
      </c>
    </row>
    <row r="63" spans="1:8" x14ac:dyDescent="0.2">
      <c r="A63" s="35"/>
      <c r="B63" s="1">
        <f t="shared" si="0"/>
        <v>61</v>
      </c>
      <c r="C63" s="1" t="s">
        <v>60</v>
      </c>
      <c r="D63" s="1" t="s">
        <v>61</v>
      </c>
      <c r="E63" s="4">
        <v>1.33</v>
      </c>
      <c r="F63" s="10">
        <v>1.9841420000000001</v>
      </c>
    </row>
    <row r="64" spans="1:8" x14ac:dyDescent="0.2">
      <c r="B64" s="1">
        <f t="shared" si="0"/>
        <v>62</v>
      </c>
      <c r="C64" s="8" t="s">
        <v>325</v>
      </c>
      <c r="D64" s="8" t="s">
        <v>326</v>
      </c>
      <c r="E64" s="4">
        <v>4.25</v>
      </c>
      <c r="F64" s="10">
        <v>1.983738118</v>
      </c>
    </row>
    <row r="65" spans="1:8" x14ac:dyDescent="0.2">
      <c r="A65" s="35"/>
      <c r="B65" s="1">
        <f t="shared" si="0"/>
        <v>63</v>
      </c>
      <c r="C65" s="3" t="s">
        <v>74</v>
      </c>
      <c r="D65" s="1" t="s">
        <v>176</v>
      </c>
      <c r="E65" s="4">
        <v>130.47999999999999</v>
      </c>
      <c r="F65" s="10">
        <v>1.925249</v>
      </c>
    </row>
    <row r="66" spans="1:8" x14ac:dyDescent="0.2">
      <c r="A66" s="35"/>
      <c r="B66" s="1">
        <f t="shared" si="0"/>
        <v>64</v>
      </c>
      <c r="C66" s="42" t="s">
        <v>1007</v>
      </c>
      <c r="D66" s="39" t="s">
        <v>1008</v>
      </c>
      <c r="E66" s="4">
        <v>1.53</v>
      </c>
      <c r="F66" s="10">
        <v>1.88662</v>
      </c>
    </row>
    <row r="67" spans="1:8" x14ac:dyDescent="0.2">
      <c r="A67" s="35"/>
      <c r="B67" s="1">
        <f t="shared" ref="B67:B68" si="2">B66+1</f>
        <v>65</v>
      </c>
      <c r="C67" s="1" t="s">
        <v>84</v>
      </c>
      <c r="D67" s="1" t="s">
        <v>186</v>
      </c>
      <c r="E67" s="4">
        <v>1.855E-6</v>
      </c>
      <c r="F67" s="10">
        <v>1.7958689999999999</v>
      </c>
    </row>
    <row r="68" spans="1:8" x14ac:dyDescent="0.2">
      <c r="A68" s="35"/>
      <c r="B68" s="1">
        <f t="shared" si="2"/>
        <v>66</v>
      </c>
      <c r="C68" s="39" t="s">
        <v>1015</v>
      </c>
      <c r="D68" s="39" t="s">
        <v>1016</v>
      </c>
      <c r="E68" s="4">
        <v>4.1489999999999999E-2</v>
      </c>
      <c r="F68" s="10">
        <v>1.4440120000000001</v>
      </c>
    </row>
    <row r="69" spans="1:8" x14ac:dyDescent="0.2">
      <c r="A69" s="35"/>
      <c r="B69" s="1">
        <f t="shared" ref="B69" si="3">B68+1</f>
        <v>67</v>
      </c>
      <c r="C69" s="35" t="s">
        <v>957</v>
      </c>
      <c r="D69" s="1" t="s">
        <v>171</v>
      </c>
      <c r="E69" s="4">
        <v>66.84</v>
      </c>
      <c r="F69" s="10">
        <v>1.782637</v>
      </c>
    </row>
    <row r="70" spans="1:8" x14ac:dyDescent="0.2">
      <c r="A70" s="35"/>
      <c r="B70" s="1">
        <f t="shared" ref="B70:B132" si="4">B69+1</f>
        <v>68</v>
      </c>
      <c r="C70" s="39" t="s">
        <v>1009</v>
      </c>
      <c r="D70" s="39" t="s">
        <v>1010</v>
      </c>
      <c r="E70" s="4">
        <v>2.3199999999999998</v>
      </c>
      <c r="F70" s="10">
        <v>1.6901729999999999</v>
      </c>
    </row>
    <row r="71" spans="1:8" x14ac:dyDescent="0.2">
      <c r="A71" s="35"/>
      <c r="B71" s="1">
        <f t="shared" si="4"/>
        <v>69</v>
      </c>
      <c r="C71" s="39" t="s">
        <v>1011</v>
      </c>
      <c r="D71" s="39" t="s">
        <v>1012</v>
      </c>
      <c r="E71" s="4">
        <v>78.790000000000006</v>
      </c>
      <c r="F71" s="10">
        <v>1.6525319999999999</v>
      </c>
    </row>
    <row r="72" spans="1:8" x14ac:dyDescent="0.2">
      <c r="A72" s="35"/>
      <c r="B72" s="1">
        <f t="shared" si="4"/>
        <v>70</v>
      </c>
      <c r="C72" s="39" t="s">
        <v>1013</v>
      </c>
      <c r="D72" s="39" t="s">
        <v>1014</v>
      </c>
      <c r="E72" s="4">
        <v>1.31</v>
      </c>
      <c r="F72" s="10">
        <v>1.6659999999999999</v>
      </c>
    </row>
    <row r="73" spans="1:8" x14ac:dyDescent="0.2">
      <c r="A73" s="35"/>
      <c r="B73" s="1">
        <f t="shared" si="4"/>
        <v>71</v>
      </c>
      <c r="C73" s="1" t="s">
        <v>69</v>
      </c>
      <c r="D73" s="1" t="s">
        <v>172</v>
      </c>
      <c r="E73" s="4">
        <v>0.69359999999999999</v>
      </c>
      <c r="F73" s="10">
        <v>1.5618300000000001</v>
      </c>
      <c r="H73" s="37" t="s">
        <v>958</v>
      </c>
    </row>
    <row r="74" spans="1:8" x14ac:dyDescent="0.2">
      <c r="A74" s="35"/>
      <c r="B74" s="1">
        <f t="shared" si="4"/>
        <v>72</v>
      </c>
      <c r="C74" s="1" t="s">
        <v>91</v>
      </c>
      <c r="D74" s="1" t="s">
        <v>199</v>
      </c>
      <c r="E74" s="4">
        <v>123.33</v>
      </c>
      <c r="F74" s="10">
        <v>1.488364</v>
      </c>
    </row>
    <row r="75" spans="1:8" x14ac:dyDescent="0.2">
      <c r="A75" s="35"/>
      <c r="B75" s="1">
        <f t="shared" si="4"/>
        <v>73</v>
      </c>
      <c r="C75" s="1" t="s">
        <v>72</v>
      </c>
      <c r="D75" s="1" t="s">
        <v>175</v>
      </c>
      <c r="E75" s="4">
        <v>10.71</v>
      </c>
      <c r="F75" s="10">
        <v>1.48</v>
      </c>
      <c r="H75" s="37" t="s">
        <v>963</v>
      </c>
    </row>
    <row r="76" spans="1:8" x14ac:dyDescent="0.2">
      <c r="A76" s="35"/>
      <c r="B76" s="1">
        <f t="shared" si="4"/>
        <v>74</v>
      </c>
      <c r="C76" s="1" t="s">
        <v>65</v>
      </c>
      <c r="D76" s="1" t="s">
        <v>167</v>
      </c>
      <c r="E76" s="4">
        <v>0.78859999999999997</v>
      </c>
      <c r="F76" s="10">
        <v>1.4628623110000001</v>
      </c>
      <c r="H76" s="37" t="s">
        <v>963</v>
      </c>
    </row>
    <row r="77" spans="1:8" x14ac:dyDescent="0.2">
      <c r="A77" s="35"/>
      <c r="B77" s="1">
        <f t="shared" si="4"/>
        <v>75</v>
      </c>
      <c r="C77" s="1" t="s">
        <v>71</v>
      </c>
      <c r="D77" s="1" t="s">
        <v>174</v>
      </c>
      <c r="E77" s="4">
        <v>15.19</v>
      </c>
      <c r="F77" s="10">
        <v>1.462977</v>
      </c>
      <c r="H77" s="37" t="s">
        <v>962</v>
      </c>
    </row>
    <row r="78" spans="1:8" x14ac:dyDescent="0.2">
      <c r="A78" s="35"/>
      <c r="B78" s="1">
        <f t="shared" si="4"/>
        <v>76</v>
      </c>
      <c r="C78" s="1" t="s">
        <v>66</v>
      </c>
      <c r="D78" s="1" t="s">
        <v>166</v>
      </c>
      <c r="E78" s="4">
        <v>2.2200000000000002</v>
      </c>
      <c r="F78" s="10">
        <v>1.3569290000000001</v>
      </c>
      <c r="H78" s="37" t="s">
        <v>963</v>
      </c>
    </row>
    <row r="79" spans="1:8" x14ac:dyDescent="0.2">
      <c r="A79" s="35"/>
      <c r="B79" s="1">
        <f t="shared" si="4"/>
        <v>77</v>
      </c>
      <c r="C79" s="36" t="s">
        <v>891</v>
      </c>
      <c r="D79" s="35" t="s">
        <v>956</v>
      </c>
      <c r="E79" s="4">
        <v>0.57340000000000002</v>
      </c>
      <c r="F79" s="10">
        <v>1.1986702490000001</v>
      </c>
    </row>
    <row r="80" spans="1:8" x14ac:dyDescent="0.2">
      <c r="A80" s="35"/>
      <c r="B80" s="1">
        <f t="shared" si="4"/>
        <v>78</v>
      </c>
      <c r="C80" s="1" t="s">
        <v>190</v>
      </c>
      <c r="D80" s="1" t="s">
        <v>170</v>
      </c>
      <c r="E80" s="4">
        <v>1.45</v>
      </c>
      <c r="F80" s="10">
        <v>1.414088813</v>
      </c>
    </row>
    <row r="81" spans="1:8" x14ac:dyDescent="0.2">
      <c r="A81" s="35"/>
      <c r="B81" s="1">
        <f t="shared" si="4"/>
        <v>79</v>
      </c>
      <c r="C81" s="1" t="s">
        <v>89</v>
      </c>
      <c r="D81" s="1" t="s">
        <v>193</v>
      </c>
      <c r="E81" s="18">
        <v>7.2589999999999994E-5</v>
      </c>
      <c r="F81" s="10">
        <v>1.4269419999999999</v>
      </c>
    </row>
    <row r="82" spans="1:8" x14ac:dyDescent="0.2">
      <c r="A82" s="35"/>
      <c r="B82" s="1">
        <f t="shared" si="4"/>
        <v>80</v>
      </c>
      <c r="C82" s="1" t="s">
        <v>75</v>
      </c>
      <c r="D82" s="1" t="s">
        <v>75</v>
      </c>
      <c r="E82" s="4">
        <v>1.1000000000000001</v>
      </c>
      <c r="F82" s="10">
        <v>1.1945250000000001</v>
      </c>
    </row>
    <row r="83" spans="1:8" x14ac:dyDescent="0.2">
      <c r="A83" s="35"/>
      <c r="B83" s="1">
        <f t="shared" si="4"/>
        <v>81</v>
      </c>
      <c r="C83" s="16" t="s">
        <v>417</v>
      </c>
      <c r="D83" s="16" t="s">
        <v>418</v>
      </c>
      <c r="E83" s="4">
        <v>1.9570000000000001E-4</v>
      </c>
      <c r="F83" s="17">
        <v>1.139</v>
      </c>
    </row>
    <row r="84" spans="1:8" x14ac:dyDescent="0.2">
      <c r="A84" s="35"/>
      <c r="B84" s="1">
        <f t="shared" si="4"/>
        <v>82</v>
      </c>
      <c r="C84" s="1" t="s">
        <v>78</v>
      </c>
      <c r="D84" s="1" t="s">
        <v>180</v>
      </c>
      <c r="E84" s="4">
        <v>1</v>
      </c>
      <c r="F84" s="10">
        <v>0.94432756500000004</v>
      </c>
      <c r="H84" s="15" t="s">
        <v>248</v>
      </c>
    </row>
    <row r="85" spans="1:8" x14ac:dyDescent="0.2">
      <c r="A85" s="35"/>
      <c r="B85" s="1">
        <f t="shared" si="4"/>
        <v>83</v>
      </c>
      <c r="C85" s="1" t="s">
        <v>98</v>
      </c>
      <c r="D85" s="1" t="s">
        <v>200</v>
      </c>
      <c r="E85" s="6">
        <v>0.1389</v>
      </c>
      <c r="F85" s="10">
        <v>0.92534499999999997</v>
      </c>
    </row>
    <row r="86" spans="1:8" x14ac:dyDescent="0.2">
      <c r="A86" s="35"/>
      <c r="B86" s="1">
        <f t="shared" si="4"/>
        <v>84</v>
      </c>
      <c r="C86" s="1" t="s">
        <v>90</v>
      </c>
      <c r="D86" s="1" t="s">
        <v>191</v>
      </c>
      <c r="E86" s="4">
        <v>1</v>
      </c>
      <c r="F86" s="10">
        <v>0.87904899999999997</v>
      </c>
      <c r="H86" s="15" t="s">
        <v>248</v>
      </c>
    </row>
    <row r="87" spans="1:8" x14ac:dyDescent="0.2">
      <c r="A87" s="35"/>
      <c r="B87" s="1">
        <f t="shared" si="4"/>
        <v>85</v>
      </c>
      <c r="C87" s="1" t="s">
        <v>73</v>
      </c>
      <c r="D87" s="1" t="s">
        <v>177</v>
      </c>
      <c r="E87" s="4">
        <v>34.99</v>
      </c>
      <c r="F87" s="10">
        <v>0.57188935200000002</v>
      </c>
      <c r="H87" s="37" t="s">
        <v>961</v>
      </c>
    </row>
    <row r="88" spans="1:8" x14ac:dyDescent="0.2">
      <c r="B88" s="1">
        <f t="shared" si="4"/>
        <v>86</v>
      </c>
      <c r="C88" s="1" t="s">
        <v>128</v>
      </c>
      <c r="D88" s="1" t="s">
        <v>231</v>
      </c>
      <c r="E88" s="4">
        <v>68.849999999999994</v>
      </c>
      <c r="F88" s="10">
        <v>1.2050000000000001</v>
      </c>
    </row>
    <row r="89" spans="1:8" x14ac:dyDescent="0.2">
      <c r="B89" s="1">
        <f t="shared" si="4"/>
        <v>87</v>
      </c>
      <c r="C89" s="1" t="s">
        <v>44</v>
      </c>
      <c r="D89" s="1" t="s">
        <v>45</v>
      </c>
      <c r="E89" s="4">
        <v>2.44</v>
      </c>
      <c r="F89" s="17">
        <v>0.80100000000000005</v>
      </c>
    </row>
    <row r="90" spans="1:8" x14ac:dyDescent="0.2">
      <c r="A90" s="35"/>
      <c r="B90" s="1">
        <f t="shared" si="4"/>
        <v>88</v>
      </c>
      <c r="C90" s="1" t="s">
        <v>109</v>
      </c>
      <c r="D90" s="1" t="s">
        <v>109</v>
      </c>
      <c r="E90" s="4">
        <v>0.9929</v>
      </c>
      <c r="F90" s="10">
        <v>0.72014599999999995</v>
      </c>
    </row>
    <row r="91" spans="1:8" x14ac:dyDescent="0.2">
      <c r="A91" s="35"/>
      <c r="B91" s="1">
        <f t="shared" si="4"/>
        <v>89</v>
      </c>
      <c r="C91" s="1" t="s">
        <v>88</v>
      </c>
      <c r="D91" s="1" t="s">
        <v>194</v>
      </c>
      <c r="E91" s="4">
        <v>0.25800000000000001</v>
      </c>
      <c r="F91" s="10">
        <v>0.66539700000000002</v>
      </c>
    </row>
    <row r="92" spans="1:8" x14ac:dyDescent="0.2">
      <c r="A92" s="35"/>
      <c r="B92" s="1">
        <f t="shared" si="4"/>
        <v>90</v>
      </c>
      <c r="C92" s="1" t="s">
        <v>80</v>
      </c>
      <c r="D92" s="1" t="s">
        <v>182</v>
      </c>
      <c r="E92" s="4">
        <v>5.1100000000000003</v>
      </c>
      <c r="F92" s="10">
        <v>0.82979899999999995</v>
      </c>
    </row>
    <row r="93" spans="1:8" x14ac:dyDescent="0.2">
      <c r="A93" s="35"/>
      <c r="B93" s="1">
        <f t="shared" si="4"/>
        <v>91</v>
      </c>
      <c r="C93" s="1" t="s">
        <v>92</v>
      </c>
      <c r="D93" s="1" t="s">
        <v>195</v>
      </c>
      <c r="E93" s="6">
        <v>0.33350000000000002</v>
      </c>
      <c r="F93" s="11">
        <v>0.22685149199999999</v>
      </c>
    </row>
    <row r="94" spans="1:8" x14ac:dyDescent="0.2">
      <c r="A94" s="35"/>
      <c r="B94" s="1">
        <f t="shared" si="4"/>
        <v>92</v>
      </c>
      <c r="C94" s="1" t="s">
        <v>94</v>
      </c>
      <c r="D94" s="1" t="s">
        <v>201</v>
      </c>
      <c r="E94" s="4">
        <v>3.61</v>
      </c>
      <c r="F94" s="10">
        <v>0.87511399999999995</v>
      </c>
    </row>
    <row r="95" spans="1:8" x14ac:dyDescent="0.2">
      <c r="A95" s="35"/>
      <c r="B95" s="1">
        <f t="shared" si="4"/>
        <v>93</v>
      </c>
      <c r="C95" s="1" t="s">
        <v>79</v>
      </c>
      <c r="D95" s="1" t="s">
        <v>181</v>
      </c>
      <c r="E95" s="4">
        <v>0.20610000000000001</v>
      </c>
      <c r="F95" s="10">
        <v>0.63667726499999999</v>
      </c>
    </row>
    <row r="96" spans="1:8" x14ac:dyDescent="0.2">
      <c r="A96" s="35"/>
      <c r="B96" s="1">
        <f t="shared" si="4"/>
        <v>94</v>
      </c>
      <c r="C96" s="1" t="s">
        <v>136</v>
      </c>
      <c r="D96" s="1" t="s">
        <v>240</v>
      </c>
      <c r="E96" s="4">
        <v>2.44</v>
      </c>
      <c r="F96" s="10">
        <v>0.61030981299999998</v>
      </c>
    </row>
    <row r="97" spans="1:6" x14ac:dyDescent="0.2">
      <c r="A97" s="35"/>
      <c r="B97" s="1">
        <f t="shared" si="4"/>
        <v>95</v>
      </c>
      <c r="C97" s="1" t="s">
        <v>93</v>
      </c>
      <c r="D97" s="1" t="s">
        <v>192</v>
      </c>
      <c r="E97" s="4">
        <v>17.440000000000001</v>
      </c>
      <c r="F97" s="10">
        <v>1.2310000000000001</v>
      </c>
    </row>
    <row r="98" spans="1:6" x14ac:dyDescent="0.2">
      <c r="A98" s="35"/>
      <c r="B98" s="1">
        <f t="shared" si="4"/>
        <v>96</v>
      </c>
      <c r="C98" s="1" t="s">
        <v>82</v>
      </c>
      <c r="D98" s="1" t="s">
        <v>183</v>
      </c>
      <c r="E98" s="4">
        <v>8.99</v>
      </c>
      <c r="F98" s="10">
        <v>1.446615</v>
      </c>
    </row>
    <row r="99" spans="1:6" x14ac:dyDescent="0.2">
      <c r="A99" s="35"/>
      <c r="B99" s="1">
        <f t="shared" si="4"/>
        <v>97</v>
      </c>
      <c r="C99" s="39" t="s">
        <v>452</v>
      </c>
      <c r="D99" s="39" t="s">
        <v>1017</v>
      </c>
      <c r="E99" s="4">
        <v>9.08</v>
      </c>
      <c r="F99" s="10">
        <v>1.345</v>
      </c>
    </row>
    <row r="100" spans="1:6" x14ac:dyDescent="0.2">
      <c r="A100" s="35"/>
      <c r="B100" s="1">
        <f t="shared" si="4"/>
        <v>98</v>
      </c>
      <c r="C100" s="39" t="s">
        <v>1018</v>
      </c>
      <c r="D100" s="39" t="s">
        <v>1019</v>
      </c>
      <c r="E100" s="4">
        <v>0.85350000000000004</v>
      </c>
      <c r="F100" s="10">
        <v>1.194</v>
      </c>
    </row>
    <row r="101" spans="1:6" x14ac:dyDescent="0.2">
      <c r="B101" s="1">
        <f t="shared" si="4"/>
        <v>99</v>
      </c>
      <c r="C101" s="8" t="s">
        <v>287</v>
      </c>
      <c r="D101" s="8" t="s">
        <v>288</v>
      </c>
      <c r="E101" s="4">
        <v>0.59360000000000002</v>
      </c>
      <c r="F101" s="10">
        <v>1.0895980000000001</v>
      </c>
    </row>
    <row r="102" spans="1:6" x14ac:dyDescent="0.2">
      <c r="B102" s="1">
        <f t="shared" si="4"/>
        <v>100</v>
      </c>
      <c r="C102" s="1" t="s">
        <v>100</v>
      </c>
      <c r="D102" s="1" t="s">
        <v>206</v>
      </c>
      <c r="E102" s="4">
        <v>3.5189999999999999E-2</v>
      </c>
      <c r="F102" s="10">
        <v>0.61134288400000003</v>
      </c>
    </row>
    <row r="103" spans="1:6" x14ac:dyDescent="0.2">
      <c r="B103" s="1">
        <f t="shared" si="4"/>
        <v>101</v>
      </c>
      <c r="C103" s="1" t="s">
        <v>106</v>
      </c>
      <c r="D103" s="1" t="s">
        <v>198</v>
      </c>
      <c r="E103" s="4">
        <v>1659.87</v>
      </c>
      <c r="F103" s="10">
        <v>0.53980675300000003</v>
      </c>
    </row>
    <row r="104" spans="1:6" x14ac:dyDescent="0.2">
      <c r="B104" s="1">
        <f t="shared" si="4"/>
        <v>102</v>
      </c>
      <c r="C104" s="1" t="s">
        <v>107</v>
      </c>
      <c r="D104" s="1" t="s">
        <v>211</v>
      </c>
      <c r="E104" s="4">
        <v>0.96040000000000003</v>
      </c>
      <c r="F104" s="10">
        <v>0.51052593199999996</v>
      </c>
    </row>
    <row r="105" spans="1:6" x14ac:dyDescent="0.2">
      <c r="B105" s="1">
        <f t="shared" si="4"/>
        <v>103</v>
      </c>
      <c r="C105" s="1" t="s">
        <v>96</v>
      </c>
      <c r="D105" s="1" t="s">
        <v>203</v>
      </c>
      <c r="E105" s="4">
        <v>0.89059999999999995</v>
      </c>
      <c r="F105" s="10">
        <v>0.498732234</v>
      </c>
    </row>
    <row r="106" spans="1:6" x14ac:dyDescent="0.2">
      <c r="B106" s="1">
        <f t="shared" si="4"/>
        <v>104</v>
      </c>
      <c r="C106" s="1" t="s">
        <v>108</v>
      </c>
      <c r="D106" s="1" t="s">
        <v>212</v>
      </c>
      <c r="E106" s="4">
        <v>0.4798</v>
      </c>
      <c r="F106" s="10">
        <v>0.47984337799999999</v>
      </c>
    </row>
    <row r="107" spans="1:6" x14ac:dyDescent="0.2">
      <c r="B107" s="1">
        <f t="shared" si="4"/>
        <v>105</v>
      </c>
      <c r="C107" s="1" t="s">
        <v>110</v>
      </c>
      <c r="D107" s="1" t="s">
        <v>213</v>
      </c>
      <c r="E107" s="4">
        <v>0.3014</v>
      </c>
      <c r="F107" s="10">
        <v>0.45076466500000001</v>
      </c>
    </row>
    <row r="108" spans="1:6" x14ac:dyDescent="0.2">
      <c r="B108" s="1">
        <f t="shared" si="4"/>
        <v>106</v>
      </c>
      <c r="C108" s="1" t="s">
        <v>123</v>
      </c>
      <c r="D108" s="1" t="s">
        <v>226</v>
      </c>
      <c r="E108" s="4">
        <v>4.1500000000000004</v>
      </c>
      <c r="F108" s="10">
        <v>0.44902305300000001</v>
      </c>
    </row>
    <row r="109" spans="1:6" x14ac:dyDescent="0.2">
      <c r="B109" s="1">
        <f t="shared" si="4"/>
        <v>107</v>
      </c>
      <c r="C109" s="1" t="s">
        <v>102</v>
      </c>
      <c r="D109" s="1" t="s">
        <v>205</v>
      </c>
      <c r="E109" s="4">
        <v>40.61</v>
      </c>
      <c r="F109" s="10">
        <v>0.44337546999999999</v>
      </c>
    </row>
    <row r="110" spans="1:6" x14ac:dyDescent="0.2">
      <c r="B110" s="1">
        <f t="shared" si="4"/>
        <v>108</v>
      </c>
      <c r="C110" s="1" t="s">
        <v>125</v>
      </c>
      <c r="D110" s="1" t="s">
        <v>228</v>
      </c>
      <c r="E110" s="4">
        <v>0.98819999999999997</v>
      </c>
      <c r="F110" s="10">
        <v>0.41965282799999998</v>
      </c>
    </row>
    <row r="111" spans="1:6" x14ac:dyDescent="0.2">
      <c r="B111" s="1">
        <f t="shared" si="4"/>
        <v>109</v>
      </c>
      <c r="C111" s="1" t="s">
        <v>87</v>
      </c>
      <c r="D111" s="1" t="s">
        <v>197</v>
      </c>
      <c r="E111" s="4">
        <v>3.94</v>
      </c>
      <c r="F111" s="10">
        <v>0.43095742300000001</v>
      </c>
    </row>
    <row r="112" spans="1:6" x14ac:dyDescent="0.2">
      <c r="B112" s="1">
        <f t="shared" si="4"/>
        <v>110</v>
      </c>
      <c r="C112" s="1" t="s">
        <v>146</v>
      </c>
      <c r="D112" s="8" t="s">
        <v>266</v>
      </c>
      <c r="E112" s="4">
        <v>3.9759999999999997E-2</v>
      </c>
      <c r="F112" s="10">
        <v>0.41637566399999998</v>
      </c>
    </row>
    <row r="113" spans="1:10" x14ac:dyDescent="0.2">
      <c r="B113" s="1">
        <f t="shared" si="4"/>
        <v>111</v>
      </c>
      <c r="C113" s="1" t="s">
        <v>99</v>
      </c>
      <c r="D113" s="1" t="s">
        <v>204</v>
      </c>
      <c r="E113" s="4">
        <v>0.30320000000000003</v>
      </c>
      <c r="F113" s="10">
        <v>0.40336259400000002</v>
      </c>
    </row>
    <row r="114" spans="1:10" x14ac:dyDescent="0.2">
      <c r="B114" s="1">
        <f t="shared" si="4"/>
        <v>112</v>
      </c>
      <c r="C114" s="1" t="s">
        <v>121</v>
      </c>
      <c r="D114" s="1" t="s">
        <v>224</v>
      </c>
      <c r="E114" s="4">
        <v>55.07</v>
      </c>
      <c r="F114" s="10">
        <v>0.400227634</v>
      </c>
    </row>
    <row r="115" spans="1:10" x14ac:dyDescent="0.2">
      <c r="A115" s="35"/>
      <c r="B115" s="1">
        <f>B123+1</f>
        <v>50</v>
      </c>
      <c r="C115" s="1" t="s">
        <v>24</v>
      </c>
      <c r="D115" s="1" t="s">
        <v>30</v>
      </c>
      <c r="E115" s="4">
        <f>+E3</f>
        <v>64913.78</v>
      </c>
      <c r="F115" s="5">
        <v>4.1390000000000002</v>
      </c>
      <c r="H115" s="15" t="s">
        <v>416</v>
      </c>
    </row>
    <row r="116" spans="1:10" x14ac:dyDescent="0.2">
      <c r="B116" s="1">
        <f>B114+1</f>
        <v>113</v>
      </c>
      <c r="C116" s="1" t="s">
        <v>118</v>
      </c>
      <c r="D116" s="1" t="s">
        <v>221</v>
      </c>
      <c r="E116" s="4">
        <v>1.32</v>
      </c>
      <c r="F116" s="10">
        <v>1.41</v>
      </c>
    </row>
    <row r="117" spans="1:10" x14ac:dyDescent="0.2">
      <c r="B117" s="1">
        <f t="shared" si="4"/>
        <v>114</v>
      </c>
      <c r="C117" s="8" t="s">
        <v>264</v>
      </c>
      <c r="D117" s="8" t="s">
        <v>265</v>
      </c>
      <c r="E117" s="4">
        <v>0.91539999999999999</v>
      </c>
      <c r="F117" s="10">
        <v>0.38138114899999997</v>
      </c>
    </row>
    <row r="118" spans="1:10" x14ac:dyDescent="0.2">
      <c r="B118" s="1">
        <f t="shared" si="4"/>
        <v>115</v>
      </c>
      <c r="C118" s="1" t="s">
        <v>111</v>
      </c>
      <c r="D118" s="1" t="s">
        <v>214</v>
      </c>
      <c r="E118" s="4">
        <v>1.03</v>
      </c>
      <c r="F118" s="10">
        <v>1.115</v>
      </c>
    </row>
    <row r="119" spans="1:10" s="16" customFormat="1" x14ac:dyDescent="0.2">
      <c r="B119" s="1">
        <f t="shared" si="4"/>
        <v>116</v>
      </c>
      <c r="C119" s="16" t="s">
        <v>420</v>
      </c>
      <c r="D119" s="16" t="s">
        <v>421</v>
      </c>
      <c r="E119" s="23">
        <v>1.1499999999999999</v>
      </c>
      <c r="F119" s="24">
        <v>0.78465099999999999</v>
      </c>
      <c r="G119" s="15"/>
      <c r="H119" s="15"/>
      <c r="I119" s="15"/>
      <c r="J119" s="15"/>
    </row>
    <row r="120" spans="1:10" x14ac:dyDescent="0.2">
      <c r="B120" s="1">
        <f t="shared" si="4"/>
        <v>117</v>
      </c>
      <c r="C120" s="1" t="s">
        <v>101</v>
      </c>
      <c r="D120" s="1" t="s">
        <v>207</v>
      </c>
      <c r="E120" s="4">
        <v>0.61719999999999997</v>
      </c>
      <c r="F120" s="10">
        <v>0.37034398000000002</v>
      </c>
    </row>
    <row r="121" spans="1:10" x14ac:dyDescent="0.2">
      <c r="B121" s="1">
        <f t="shared" si="4"/>
        <v>118</v>
      </c>
      <c r="C121" s="1" t="s">
        <v>120</v>
      </c>
      <c r="D121" s="1" t="s">
        <v>223</v>
      </c>
      <c r="E121" s="4">
        <v>4.0009999999999997E-2</v>
      </c>
      <c r="F121" s="10">
        <v>0.36007262400000001</v>
      </c>
    </row>
    <row r="122" spans="1:10" x14ac:dyDescent="0.2">
      <c r="B122" s="1">
        <f t="shared" si="4"/>
        <v>119</v>
      </c>
      <c r="C122" s="1" t="s">
        <v>104</v>
      </c>
      <c r="D122" s="1" t="s">
        <v>208</v>
      </c>
      <c r="E122" s="4">
        <v>0.76319999999999999</v>
      </c>
      <c r="F122" s="10">
        <v>0.352850041</v>
      </c>
    </row>
    <row r="123" spans="1:10" x14ac:dyDescent="0.2">
      <c r="A123" s="35"/>
      <c r="B123" s="1">
        <f>B50+1</f>
        <v>49</v>
      </c>
      <c r="C123" s="1" t="s">
        <v>16</v>
      </c>
      <c r="D123" s="1" t="s">
        <v>17</v>
      </c>
      <c r="E123" s="4">
        <v>1</v>
      </c>
      <c r="H123" s="7" t="s">
        <v>248</v>
      </c>
    </row>
    <row r="124" spans="1:10" x14ac:dyDescent="0.2">
      <c r="B124" s="1">
        <f>B122+1</f>
        <v>120</v>
      </c>
      <c r="C124" s="1" t="s">
        <v>116</v>
      </c>
      <c r="D124" s="1" t="s">
        <v>219</v>
      </c>
      <c r="E124" s="4">
        <v>24.52</v>
      </c>
      <c r="F124" s="10">
        <v>0.35219167299999998</v>
      </c>
    </row>
    <row r="125" spans="1:10" s="19" customFormat="1" x14ac:dyDescent="0.2">
      <c r="B125" s="1">
        <f t="shared" si="4"/>
        <v>121</v>
      </c>
      <c r="C125" s="19" t="s">
        <v>122</v>
      </c>
      <c r="D125" s="19" t="s">
        <v>225</v>
      </c>
      <c r="E125" s="20">
        <v>2.016E-3</v>
      </c>
      <c r="F125" s="21">
        <v>0.34953241899999998</v>
      </c>
      <c r="G125" s="22"/>
      <c r="H125" s="22" t="s">
        <v>419</v>
      </c>
      <c r="I125" s="22"/>
      <c r="J125" s="22"/>
    </row>
    <row r="126" spans="1:10" x14ac:dyDescent="0.2">
      <c r="B126" s="1">
        <f t="shared" si="4"/>
        <v>122</v>
      </c>
      <c r="C126" s="1" t="s">
        <v>127</v>
      </c>
      <c r="D126" s="1" t="s">
        <v>230</v>
      </c>
      <c r="E126" s="4">
        <v>0.59250000000000003</v>
      </c>
      <c r="F126" s="10">
        <v>0.34624524499999998</v>
      </c>
    </row>
    <row r="127" spans="1:10" x14ac:dyDescent="0.2">
      <c r="B127" s="1">
        <f t="shared" si="4"/>
        <v>123</v>
      </c>
      <c r="C127" s="39" t="s">
        <v>1020</v>
      </c>
      <c r="D127" s="39" t="s">
        <v>1021</v>
      </c>
      <c r="E127" s="4">
        <v>3.02</v>
      </c>
      <c r="F127" s="10">
        <v>1.1080000000000001</v>
      </c>
    </row>
    <row r="128" spans="1:10" x14ac:dyDescent="0.2">
      <c r="B128" s="1">
        <f t="shared" si="4"/>
        <v>124</v>
      </c>
      <c r="C128" s="8" t="s">
        <v>283</v>
      </c>
      <c r="D128" s="8" t="s">
        <v>208</v>
      </c>
      <c r="E128" s="4">
        <v>1.45</v>
      </c>
      <c r="F128" s="10">
        <v>0.34624524499999998</v>
      </c>
    </row>
    <row r="129" spans="2:10" s="16" customFormat="1" x14ac:dyDescent="0.2">
      <c r="B129" s="1">
        <f t="shared" si="4"/>
        <v>125</v>
      </c>
      <c r="C129" s="16" t="s">
        <v>105</v>
      </c>
      <c r="D129" s="16" t="s">
        <v>209</v>
      </c>
      <c r="E129" s="23">
        <v>39.799999999999997</v>
      </c>
      <c r="F129" s="24">
        <v>0.337076604</v>
      </c>
      <c r="G129" s="15"/>
      <c r="H129" s="15"/>
      <c r="I129" s="15"/>
      <c r="J129" s="15"/>
    </row>
    <row r="130" spans="2:10" s="19" customFormat="1" x14ac:dyDescent="0.2">
      <c r="B130" s="1">
        <f t="shared" si="4"/>
        <v>126</v>
      </c>
      <c r="C130" s="19" t="s">
        <v>115</v>
      </c>
      <c r="D130" s="19" t="s">
        <v>218</v>
      </c>
      <c r="E130" s="20">
        <v>423.74</v>
      </c>
      <c r="F130" s="21">
        <v>1.0980000000000001</v>
      </c>
      <c r="G130" s="22"/>
      <c r="H130" s="22"/>
      <c r="I130" s="22"/>
      <c r="J130" s="22"/>
    </row>
    <row r="131" spans="2:10" x14ac:dyDescent="0.2">
      <c r="B131" s="1">
        <f t="shared" si="4"/>
        <v>127</v>
      </c>
      <c r="C131" s="1" t="s">
        <v>124</v>
      </c>
      <c r="D131" s="1" t="s">
        <v>227</v>
      </c>
      <c r="E131" s="4">
        <v>5.19</v>
      </c>
      <c r="F131" s="10">
        <v>0.54332366700000001</v>
      </c>
    </row>
    <row r="132" spans="2:10" x14ac:dyDescent="0.2">
      <c r="B132" s="1">
        <f t="shared" si="4"/>
        <v>128</v>
      </c>
      <c r="C132" s="1" t="s">
        <v>114</v>
      </c>
      <c r="D132" s="1" t="s">
        <v>217</v>
      </c>
      <c r="E132" s="4">
        <v>2.6669999999999999E-2</v>
      </c>
      <c r="F132" s="10">
        <v>0.32811815700000002</v>
      </c>
    </row>
    <row r="133" spans="2:10" s="19" customFormat="1" x14ac:dyDescent="0.2">
      <c r="B133" s="1">
        <f t="shared" ref="B133:B196" si="5">B132+1</f>
        <v>129</v>
      </c>
      <c r="C133" s="19" t="s">
        <v>422</v>
      </c>
      <c r="D133" s="19" t="s">
        <v>423</v>
      </c>
      <c r="E133" s="20">
        <v>158.65</v>
      </c>
      <c r="F133" s="21">
        <v>0.32093474100000002</v>
      </c>
      <c r="G133" s="22"/>
      <c r="H133" s="22"/>
      <c r="I133" s="22"/>
      <c r="J133" s="22"/>
    </row>
    <row r="134" spans="2:10" x14ac:dyDescent="0.2">
      <c r="B134" s="1">
        <f t="shared" si="5"/>
        <v>130</v>
      </c>
      <c r="C134" s="1" t="s">
        <v>103</v>
      </c>
      <c r="D134" s="1" t="s">
        <v>210</v>
      </c>
      <c r="E134" s="4">
        <v>4.74</v>
      </c>
      <c r="F134" s="10">
        <v>0.32049229000000001</v>
      </c>
    </row>
    <row r="135" spans="2:10" x14ac:dyDescent="0.2">
      <c r="B135" s="1">
        <f t="shared" si="5"/>
        <v>131</v>
      </c>
      <c r="C135" s="1" t="s">
        <v>161</v>
      </c>
      <c r="D135" s="8" t="s">
        <v>263</v>
      </c>
      <c r="E135" s="4">
        <v>3.2379999999999999E-2</v>
      </c>
      <c r="F135" s="10">
        <v>0.31784597999999997</v>
      </c>
    </row>
    <row r="136" spans="2:10" x14ac:dyDescent="0.2">
      <c r="B136" s="1">
        <f t="shared" si="5"/>
        <v>132</v>
      </c>
      <c r="C136" s="1" t="s">
        <v>148</v>
      </c>
      <c r="D136" s="8" t="s">
        <v>271</v>
      </c>
      <c r="E136" s="4">
        <v>8392.2800000000007</v>
      </c>
      <c r="F136" s="10">
        <v>0.30747406900000002</v>
      </c>
    </row>
    <row r="137" spans="2:10" x14ac:dyDescent="0.2">
      <c r="B137" s="1">
        <f t="shared" si="5"/>
        <v>133</v>
      </c>
      <c r="C137" s="1" t="s">
        <v>147</v>
      </c>
      <c r="D137" s="1" t="s">
        <v>237</v>
      </c>
      <c r="E137" s="4">
        <v>0.99609999999999999</v>
      </c>
      <c r="F137" s="10">
        <v>0.30000935699999998</v>
      </c>
    </row>
    <row r="138" spans="2:10" x14ac:dyDescent="0.2">
      <c r="B138" s="1">
        <f t="shared" si="5"/>
        <v>134</v>
      </c>
      <c r="C138" s="1" t="s">
        <v>112</v>
      </c>
      <c r="D138" s="1" t="s">
        <v>215</v>
      </c>
      <c r="E138" s="4">
        <v>4.2099999999999999E-2</v>
      </c>
      <c r="F138" s="10">
        <v>0.29374433599999999</v>
      </c>
    </row>
    <row r="139" spans="2:10" x14ac:dyDescent="0.2">
      <c r="B139" s="1">
        <f t="shared" si="5"/>
        <v>135</v>
      </c>
      <c r="C139" s="1" t="s">
        <v>143</v>
      </c>
      <c r="D139" s="1" t="s">
        <v>245</v>
      </c>
      <c r="E139" s="4">
        <v>3.0290000000000001E-2</v>
      </c>
      <c r="F139" s="10">
        <v>0.29265611899999999</v>
      </c>
    </row>
    <row r="140" spans="2:10" x14ac:dyDescent="0.2">
      <c r="B140" s="1">
        <f t="shared" si="5"/>
        <v>136</v>
      </c>
      <c r="C140" s="1" t="s">
        <v>132</v>
      </c>
      <c r="D140" s="1" t="s">
        <v>235</v>
      </c>
      <c r="E140" s="4">
        <v>5.7360000000000001E-2</v>
      </c>
      <c r="F140" s="10">
        <v>0.28834567100000003</v>
      </c>
    </row>
    <row r="141" spans="2:10" x14ac:dyDescent="0.2">
      <c r="B141" s="1">
        <f t="shared" si="5"/>
        <v>137</v>
      </c>
      <c r="C141" s="1" t="s">
        <v>126</v>
      </c>
      <c r="D141" s="1" t="s">
        <v>229</v>
      </c>
      <c r="E141" s="4">
        <v>1.45</v>
      </c>
      <c r="F141" s="10">
        <v>0.28805449599999999</v>
      </c>
    </row>
    <row r="142" spans="2:10" x14ac:dyDescent="0.2">
      <c r="B142" s="1">
        <f t="shared" si="5"/>
        <v>138</v>
      </c>
      <c r="C142" s="1" t="s">
        <v>154</v>
      </c>
      <c r="D142" s="8" t="s">
        <v>273</v>
      </c>
      <c r="E142" s="4">
        <v>0.27879999999999999</v>
      </c>
      <c r="F142" s="10">
        <v>0.27881266300000002</v>
      </c>
      <c r="H142" s="15" t="s">
        <v>251</v>
      </c>
    </row>
    <row r="143" spans="2:10" x14ac:dyDescent="0.2">
      <c r="B143" s="1">
        <f t="shared" si="5"/>
        <v>139</v>
      </c>
      <c r="C143" s="1" t="s">
        <v>141</v>
      </c>
      <c r="D143" s="1" t="s">
        <v>244</v>
      </c>
      <c r="E143" s="4">
        <v>5.1619999999999999E-2</v>
      </c>
      <c r="F143" s="10">
        <v>0.27364821299999997</v>
      </c>
    </row>
    <row r="144" spans="2:10" x14ac:dyDescent="0.2">
      <c r="B144" s="1">
        <f t="shared" si="5"/>
        <v>140</v>
      </c>
      <c r="C144" s="1" t="s">
        <v>117</v>
      </c>
      <c r="D144" s="1" t="s">
        <v>220</v>
      </c>
      <c r="E144" s="4">
        <v>9.1170000000000001E-3</v>
      </c>
      <c r="F144" s="10">
        <v>0.38498529799999998</v>
      </c>
    </row>
    <row r="145" spans="2:6" x14ac:dyDescent="0.2">
      <c r="B145" s="1">
        <f t="shared" si="5"/>
        <v>141</v>
      </c>
      <c r="C145" s="1" t="s">
        <v>133</v>
      </c>
      <c r="D145" s="1" t="s">
        <v>239</v>
      </c>
      <c r="E145" s="4">
        <v>3.2759999999999997E-2</v>
      </c>
      <c r="F145" s="10">
        <v>0.31274848100000002</v>
      </c>
    </row>
    <row r="146" spans="2:6" x14ac:dyDescent="0.2">
      <c r="B146" s="1">
        <f t="shared" si="5"/>
        <v>142</v>
      </c>
      <c r="C146" s="1" t="s">
        <v>142</v>
      </c>
      <c r="D146" s="1" t="s">
        <v>234</v>
      </c>
      <c r="E146" s="4">
        <v>5.7919999999999999E-2</v>
      </c>
      <c r="F146" s="10">
        <v>0.30391054899999997</v>
      </c>
    </row>
    <row r="147" spans="2:6" x14ac:dyDescent="0.2">
      <c r="B147" s="1">
        <f t="shared" si="5"/>
        <v>143</v>
      </c>
      <c r="C147" s="1" t="s">
        <v>129</v>
      </c>
      <c r="D147" s="1" t="s">
        <v>129</v>
      </c>
      <c r="E147" s="4">
        <v>0.31430000000000002</v>
      </c>
      <c r="F147" s="10">
        <v>0.291509511</v>
      </c>
    </row>
    <row r="148" spans="2:6" x14ac:dyDescent="0.2">
      <c r="B148" s="1">
        <f t="shared" si="5"/>
        <v>144</v>
      </c>
      <c r="C148" s="1" t="s">
        <v>131</v>
      </c>
      <c r="D148" s="1" t="s">
        <v>233</v>
      </c>
      <c r="E148" s="4">
        <v>2.0699999999999998</v>
      </c>
      <c r="F148" s="10">
        <v>0.29080200699999997</v>
      </c>
    </row>
    <row r="149" spans="2:6" x14ac:dyDescent="0.2">
      <c r="B149" s="1">
        <f t="shared" si="5"/>
        <v>145</v>
      </c>
      <c r="C149" s="1" t="s">
        <v>113</v>
      </c>
      <c r="D149" s="1" t="s">
        <v>216</v>
      </c>
      <c r="E149" s="4">
        <v>2.3400000000000001E-2</v>
      </c>
      <c r="F149" s="10">
        <v>0.28856063999999998</v>
      </c>
    </row>
    <row r="150" spans="2:6" x14ac:dyDescent="0.2">
      <c r="B150" s="1">
        <f t="shared" si="5"/>
        <v>146</v>
      </c>
      <c r="C150" s="1" t="s">
        <v>144</v>
      </c>
      <c r="D150" s="1" t="s">
        <v>246</v>
      </c>
      <c r="E150" s="4">
        <v>3.041E-2</v>
      </c>
      <c r="F150" s="10">
        <v>0.27075048800000001</v>
      </c>
    </row>
    <row r="151" spans="2:6" x14ac:dyDescent="0.2">
      <c r="B151" s="1">
        <f t="shared" si="5"/>
        <v>147</v>
      </c>
      <c r="C151" s="1" t="s">
        <v>135</v>
      </c>
      <c r="D151" s="1" t="s">
        <v>236</v>
      </c>
      <c r="E151" s="4">
        <v>0.2848</v>
      </c>
      <c r="F151" s="10">
        <v>0.26174855299999999</v>
      </c>
    </row>
    <row r="152" spans="2:6" x14ac:dyDescent="0.2">
      <c r="B152" s="1">
        <f t="shared" si="5"/>
        <v>148</v>
      </c>
      <c r="C152" s="1" t="s">
        <v>137</v>
      </c>
      <c r="D152" s="1" t="s">
        <v>242</v>
      </c>
      <c r="E152" s="4">
        <v>0.30859999999999999</v>
      </c>
      <c r="F152" s="10">
        <v>0.26134750499999998</v>
      </c>
    </row>
    <row r="153" spans="2:6" x14ac:dyDescent="0.2">
      <c r="B153" s="1">
        <f t="shared" si="5"/>
        <v>149</v>
      </c>
      <c r="C153" s="8" t="s">
        <v>267</v>
      </c>
      <c r="D153" s="8" t="s">
        <v>268</v>
      </c>
      <c r="E153" s="4">
        <v>0.65759999999999996</v>
      </c>
      <c r="F153" s="10">
        <v>0.26130524900000002</v>
      </c>
    </row>
    <row r="154" spans="2:6" x14ac:dyDescent="0.2">
      <c r="B154" s="1">
        <f t="shared" si="5"/>
        <v>150</v>
      </c>
      <c r="C154" s="1" t="s">
        <v>149</v>
      </c>
      <c r="D154" s="8" t="s">
        <v>270</v>
      </c>
      <c r="E154" s="4">
        <v>0.98799999999999999</v>
      </c>
      <c r="F154" s="10">
        <v>0.26005180300000003</v>
      </c>
    </row>
    <row r="155" spans="2:6" x14ac:dyDescent="0.2">
      <c r="B155" s="1">
        <f t="shared" si="5"/>
        <v>151</v>
      </c>
      <c r="C155" s="1" t="s">
        <v>162</v>
      </c>
      <c r="D155" s="8" t="s">
        <v>272</v>
      </c>
      <c r="E155" s="4">
        <v>12.73</v>
      </c>
      <c r="F155" s="10">
        <v>0.257539927</v>
      </c>
    </row>
    <row r="156" spans="2:6" x14ac:dyDescent="0.2">
      <c r="B156" s="1">
        <f t="shared" si="5"/>
        <v>152</v>
      </c>
      <c r="C156" s="1" t="s">
        <v>130</v>
      </c>
      <c r="D156" s="1" t="s">
        <v>238</v>
      </c>
      <c r="E156" s="4">
        <v>1.44</v>
      </c>
      <c r="F156" s="10">
        <v>0.25512378000000002</v>
      </c>
    </row>
    <row r="157" spans="2:6" x14ac:dyDescent="0.2">
      <c r="B157" s="1">
        <f t="shared" si="5"/>
        <v>153</v>
      </c>
      <c r="C157" s="1" t="s">
        <v>140</v>
      </c>
      <c r="D157" s="1" t="s">
        <v>140</v>
      </c>
      <c r="E157" s="4">
        <v>1.3679999999999999E-2</v>
      </c>
      <c r="F157" s="10">
        <v>0.25402531299999997</v>
      </c>
    </row>
    <row r="158" spans="2:6" x14ac:dyDescent="0.2">
      <c r="B158" s="1">
        <f t="shared" si="5"/>
        <v>154</v>
      </c>
      <c r="C158" s="8" t="s">
        <v>274</v>
      </c>
      <c r="D158" s="8" t="s">
        <v>275</v>
      </c>
      <c r="E158" s="4">
        <v>0.34310000000000002</v>
      </c>
      <c r="F158" s="10">
        <v>0.24884577099999999</v>
      </c>
    </row>
    <row r="159" spans="2:6" x14ac:dyDescent="0.2">
      <c r="B159" s="1">
        <f t="shared" si="5"/>
        <v>155</v>
      </c>
      <c r="C159" s="1" t="s">
        <v>134</v>
      </c>
      <c r="D159" s="1" t="s">
        <v>232</v>
      </c>
      <c r="E159" s="4">
        <v>0.72799999999999998</v>
      </c>
      <c r="F159" s="10">
        <v>0.24021580300000001</v>
      </c>
    </row>
    <row r="160" spans="2:6" x14ac:dyDescent="0.2">
      <c r="B160" s="1">
        <f t="shared" si="5"/>
        <v>156</v>
      </c>
      <c r="C160" s="8" t="s">
        <v>278</v>
      </c>
      <c r="D160" s="8" t="s">
        <v>279</v>
      </c>
      <c r="E160" s="4">
        <v>5.71</v>
      </c>
      <c r="F160" s="10">
        <v>0.232870568</v>
      </c>
    </row>
    <row r="161" spans="2:6" x14ac:dyDescent="0.2">
      <c r="B161" s="1">
        <f t="shared" si="5"/>
        <v>157</v>
      </c>
      <c r="C161" s="1" t="s">
        <v>145</v>
      </c>
      <c r="D161" s="8" t="s">
        <v>276</v>
      </c>
      <c r="E161" s="4">
        <v>9.1999999999999993</v>
      </c>
      <c r="F161" s="10">
        <v>0.22321063799999999</v>
      </c>
    </row>
    <row r="162" spans="2:6" x14ac:dyDescent="0.2">
      <c r="B162" s="1">
        <f t="shared" si="5"/>
        <v>158</v>
      </c>
      <c r="C162" s="8" t="s">
        <v>151</v>
      </c>
      <c r="D162" s="8" t="s">
        <v>277</v>
      </c>
      <c r="E162" s="4">
        <v>4.2900000000000004E-3</v>
      </c>
      <c r="F162" s="10">
        <v>0.220735494</v>
      </c>
    </row>
    <row r="163" spans="2:6" x14ac:dyDescent="0.2">
      <c r="B163" s="1">
        <f t="shared" si="5"/>
        <v>159</v>
      </c>
      <c r="C163" s="1" t="s">
        <v>158</v>
      </c>
      <c r="D163" s="8" t="s">
        <v>280</v>
      </c>
      <c r="E163" s="4">
        <v>0.25209999999999999</v>
      </c>
      <c r="F163" s="10">
        <v>0.220732868</v>
      </c>
    </row>
    <row r="164" spans="2:6" x14ac:dyDescent="0.2">
      <c r="B164" s="1">
        <f t="shared" si="5"/>
        <v>160</v>
      </c>
      <c r="C164" s="1" t="s">
        <v>157</v>
      </c>
      <c r="D164" s="8" t="s">
        <v>281</v>
      </c>
      <c r="E164" s="4">
        <v>0.10290000000000001</v>
      </c>
      <c r="F164" s="10">
        <v>0.217787708</v>
      </c>
    </row>
    <row r="165" spans="2:6" x14ac:dyDescent="0.2">
      <c r="B165" s="1">
        <f t="shared" si="5"/>
        <v>161</v>
      </c>
      <c r="C165" s="1" t="s">
        <v>153</v>
      </c>
      <c r="D165" s="8" t="s">
        <v>282</v>
      </c>
      <c r="E165" s="4">
        <v>17.11</v>
      </c>
      <c r="F165" s="10">
        <v>0.21617287800000001</v>
      </c>
    </row>
    <row r="166" spans="2:6" x14ac:dyDescent="0.2">
      <c r="B166" s="1">
        <f t="shared" si="5"/>
        <v>162</v>
      </c>
      <c r="C166" s="8" t="s">
        <v>285</v>
      </c>
      <c r="D166" s="8" t="s">
        <v>286</v>
      </c>
      <c r="E166" s="4">
        <v>2.2599999999999998</v>
      </c>
      <c r="F166" s="10">
        <v>0.206020693</v>
      </c>
    </row>
    <row r="167" spans="2:6" x14ac:dyDescent="0.2">
      <c r="B167" s="1">
        <f t="shared" si="5"/>
        <v>163</v>
      </c>
      <c r="C167" s="1" t="s">
        <v>164</v>
      </c>
      <c r="D167" s="8" t="s">
        <v>269</v>
      </c>
      <c r="E167" s="4">
        <v>0.46229999999999999</v>
      </c>
      <c r="F167" s="10">
        <v>0.203682638</v>
      </c>
    </row>
    <row r="168" spans="2:6" x14ac:dyDescent="0.2">
      <c r="B168" s="1">
        <f t="shared" si="5"/>
        <v>164</v>
      </c>
      <c r="C168" s="1" t="s">
        <v>150</v>
      </c>
      <c r="D168" s="8" t="s">
        <v>289</v>
      </c>
      <c r="E168" s="4">
        <v>0.20219999999999999</v>
      </c>
      <c r="F168" s="10">
        <v>0.202452576</v>
      </c>
    </row>
    <row r="169" spans="2:6" x14ac:dyDescent="0.2">
      <c r="B169" s="1">
        <f t="shared" si="5"/>
        <v>165</v>
      </c>
      <c r="C169" s="8" t="s">
        <v>290</v>
      </c>
      <c r="D169" s="8" t="s">
        <v>290</v>
      </c>
      <c r="E169" s="4">
        <v>7.6100000000000001E-2</v>
      </c>
      <c r="F169" s="10">
        <v>0.20110444999999999</v>
      </c>
    </row>
    <row r="170" spans="2:6" x14ac:dyDescent="0.2">
      <c r="B170" s="1">
        <f t="shared" si="5"/>
        <v>166</v>
      </c>
      <c r="C170" s="8" t="s">
        <v>155</v>
      </c>
      <c r="D170" s="8" t="s">
        <v>291</v>
      </c>
      <c r="E170" s="4">
        <v>3.6139999999999999E-7</v>
      </c>
      <c r="F170" s="10">
        <v>0.199271797</v>
      </c>
    </row>
    <row r="171" spans="2:6" x14ac:dyDescent="0.2">
      <c r="B171" s="1">
        <f t="shared" si="5"/>
        <v>167</v>
      </c>
      <c r="C171" s="1" t="s">
        <v>159</v>
      </c>
      <c r="D171" s="8" t="s">
        <v>159</v>
      </c>
      <c r="E171" s="4">
        <v>0.40229999999999999</v>
      </c>
      <c r="F171" s="10">
        <v>0.19770173499999999</v>
      </c>
    </row>
    <row r="172" spans="2:6" x14ac:dyDescent="0.2">
      <c r="B172" s="1">
        <f t="shared" si="5"/>
        <v>168</v>
      </c>
      <c r="C172" s="8" t="s">
        <v>292</v>
      </c>
      <c r="D172" s="8" t="s">
        <v>293</v>
      </c>
      <c r="E172" s="4">
        <v>0.24490000000000001</v>
      </c>
      <c r="F172" s="10">
        <v>0.19735651000000001</v>
      </c>
    </row>
    <row r="173" spans="2:6" x14ac:dyDescent="0.2">
      <c r="B173" s="1">
        <f t="shared" si="5"/>
        <v>169</v>
      </c>
      <c r="C173" s="1" t="s">
        <v>160</v>
      </c>
      <c r="D173" s="8" t="s">
        <v>294</v>
      </c>
      <c r="E173" s="4">
        <v>0.1019</v>
      </c>
      <c r="F173" s="10">
        <v>0.52775393699999995</v>
      </c>
    </row>
    <row r="174" spans="2:6" x14ac:dyDescent="0.2">
      <c r="B174" s="1">
        <f t="shared" si="5"/>
        <v>170</v>
      </c>
      <c r="C174" s="8" t="s">
        <v>295</v>
      </c>
      <c r="D174" s="8" t="s">
        <v>296</v>
      </c>
      <c r="E174" s="4">
        <v>52.4</v>
      </c>
      <c r="F174" s="10">
        <v>0.52921916099999999</v>
      </c>
    </row>
    <row r="175" spans="2:6" x14ac:dyDescent="0.2">
      <c r="B175" s="1">
        <f t="shared" si="5"/>
        <v>171</v>
      </c>
      <c r="C175" s="8" t="s">
        <v>297</v>
      </c>
      <c r="D175" s="8" t="s">
        <v>297</v>
      </c>
      <c r="E175" s="4">
        <v>2.88</v>
      </c>
      <c r="F175" s="10">
        <v>0.19296803800000001</v>
      </c>
    </row>
    <row r="176" spans="2:6" x14ac:dyDescent="0.2">
      <c r="B176" s="1">
        <f t="shared" si="5"/>
        <v>172</v>
      </c>
      <c r="C176" s="8" t="s">
        <v>298</v>
      </c>
      <c r="D176" s="8" t="s">
        <v>299</v>
      </c>
      <c r="E176" s="4">
        <v>0.21260000000000001</v>
      </c>
      <c r="F176" s="10">
        <v>0.19115043600000001</v>
      </c>
    </row>
    <row r="177" spans="2:6" x14ac:dyDescent="0.2">
      <c r="B177" s="1">
        <f t="shared" si="5"/>
        <v>173</v>
      </c>
      <c r="C177" s="1" t="s">
        <v>152</v>
      </c>
      <c r="D177" s="8" t="s">
        <v>300</v>
      </c>
      <c r="E177" s="4">
        <v>1.1399999999999999</v>
      </c>
      <c r="F177" s="10">
        <v>0.18681077500000001</v>
      </c>
    </row>
    <row r="178" spans="2:6" x14ac:dyDescent="0.2">
      <c r="B178" s="1">
        <f t="shared" si="5"/>
        <v>174</v>
      </c>
      <c r="C178" s="8" t="s">
        <v>301</v>
      </c>
      <c r="D178" s="8" t="s">
        <v>302</v>
      </c>
      <c r="E178" s="4">
        <v>4.3470000000000002E-3</v>
      </c>
      <c r="F178" s="10">
        <v>0.18664656499999999</v>
      </c>
    </row>
    <row r="179" spans="2:6" x14ac:dyDescent="0.2">
      <c r="B179" s="1">
        <f t="shared" si="5"/>
        <v>175</v>
      </c>
      <c r="C179" s="8" t="s">
        <v>303</v>
      </c>
      <c r="D179" s="8" t="s">
        <v>304</v>
      </c>
      <c r="E179" s="4">
        <v>6.7199999999999998E-7</v>
      </c>
      <c r="F179" s="10">
        <v>0.18636437</v>
      </c>
    </row>
    <row r="180" spans="2:6" x14ac:dyDescent="0.2">
      <c r="B180" s="1">
        <f t="shared" si="5"/>
        <v>176</v>
      </c>
      <c r="C180" s="8" t="s">
        <v>305</v>
      </c>
      <c r="D180" s="8" t="s">
        <v>306</v>
      </c>
      <c r="E180" s="4">
        <v>24.25</v>
      </c>
      <c r="F180" s="10">
        <v>0.17454940199999999</v>
      </c>
    </row>
    <row r="181" spans="2:6" x14ac:dyDescent="0.2">
      <c r="B181" s="1">
        <f t="shared" si="5"/>
        <v>177</v>
      </c>
      <c r="C181" s="8" t="s">
        <v>307</v>
      </c>
      <c r="D181" s="8" t="s">
        <v>308</v>
      </c>
      <c r="E181" s="4">
        <v>1.35</v>
      </c>
      <c r="F181" s="10">
        <v>0.171127055</v>
      </c>
    </row>
    <row r="182" spans="2:6" x14ac:dyDescent="0.2">
      <c r="B182" s="1">
        <f t="shared" si="5"/>
        <v>178</v>
      </c>
      <c r="C182" s="8" t="s">
        <v>309</v>
      </c>
      <c r="D182" s="8" t="s">
        <v>310</v>
      </c>
      <c r="E182" s="4">
        <v>3.1309999999999998E-2</v>
      </c>
      <c r="F182" s="10">
        <v>0.17039283699999999</v>
      </c>
    </row>
    <row r="183" spans="2:6" x14ac:dyDescent="0.2">
      <c r="B183" s="1">
        <f t="shared" si="5"/>
        <v>179</v>
      </c>
      <c r="C183" s="8" t="s">
        <v>311</v>
      </c>
      <c r="D183" s="8" t="s">
        <v>312</v>
      </c>
      <c r="E183" s="4">
        <v>1.0749999999999999E-2</v>
      </c>
      <c r="F183" s="10">
        <v>0.166817468</v>
      </c>
    </row>
    <row r="184" spans="2:6" x14ac:dyDescent="0.2">
      <c r="B184" s="1">
        <f t="shared" si="5"/>
        <v>180</v>
      </c>
      <c r="C184" s="8" t="s">
        <v>313</v>
      </c>
      <c r="D184" s="8" t="s">
        <v>314</v>
      </c>
      <c r="E184" s="4">
        <v>0.38669999999999999</v>
      </c>
      <c r="F184" s="10">
        <v>0.16365843199999999</v>
      </c>
    </row>
    <row r="185" spans="2:6" x14ac:dyDescent="0.2">
      <c r="B185" s="1">
        <f t="shared" si="5"/>
        <v>181</v>
      </c>
      <c r="C185" s="8" t="s">
        <v>317</v>
      </c>
      <c r="D185" s="8" t="s">
        <v>318</v>
      </c>
      <c r="E185" s="4">
        <v>0.14549999999999999</v>
      </c>
      <c r="F185" s="10">
        <v>0.14537486599999999</v>
      </c>
    </row>
    <row r="186" spans="2:6" x14ac:dyDescent="0.2">
      <c r="B186" s="1">
        <f t="shared" si="5"/>
        <v>182</v>
      </c>
      <c r="C186" s="8" t="s">
        <v>319</v>
      </c>
      <c r="D186" s="8" t="s">
        <v>320</v>
      </c>
      <c r="E186" s="4">
        <v>1.1299999999999999</v>
      </c>
      <c r="F186" s="10">
        <v>0.14514666400000001</v>
      </c>
    </row>
    <row r="187" spans="2:6" x14ac:dyDescent="0.2">
      <c r="B187" s="1">
        <f t="shared" si="5"/>
        <v>183</v>
      </c>
      <c r="C187" s="8" t="s">
        <v>321</v>
      </c>
      <c r="D187" s="8" t="s">
        <v>322</v>
      </c>
      <c r="E187" s="4">
        <v>0.14419999999999999</v>
      </c>
      <c r="F187" s="10">
        <v>0.14409846800000001</v>
      </c>
    </row>
    <row r="188" spans="2:6" x14ac:dyDescent="0.2">
      <c r="B188" s="1">
        <f t="shared" si="5"/>
        <v>184</v>
      </c>
      <c r="C188" s="8" t="s">
        <v>323</v>
      </c>
      <c r="D188" s="8" t="s">
        <v>324</v>
      </c>
      <c r="E188" s="4">
        <v>0.1804</v>
      </c>
      <c r="F188" s="10">
        <v>0.14333210699999999</v>
      </c>
    </row>
    <row r="189" spans="2:6" x14ac:dyDescent="0.2">
      <c r="B189" s="1">
        <f t="shared" si="5"/>
        <v>185</v>
      </c>
      <c r="C189" s="8" t="s">
        <v>327</v>
      </c>
      <c r="D189" s="8" t="s">
        <v>290</v>
      </c>
      <c r="E189" s="4">
        <v>1.4</v>
      </c>
      <c r="F189" s="10">
        <v>0.139513416</v>
      </c>
    </row>
    <row r="190" spans="2:6" x14ac:dyDescent="0.2">
      <c r="B190" s="1">
        <f t="shared" si="5"/>
        <v>186</v>
      </c>
      <c r="C190" s="8" t="s">
        <v>328</v>
      </c>
      <c r="D190" s="8" t="s">
        <v>329</v>
      </c>
      <c r="E190" s="4">
        <v>0.29870000000000002</v>
      </c>
      <c r="F190" s="10">
        <v>0.139513416</v>
      </c>
    </row>
    <row r="191" spans="2:6" x14ac:dyDescent="0.2">
      <c r="B191" s="1">
        <f t="shared" si="5"/>
        <v>187</v>
      </c>
      <c r="C191" s="8" t="s">
        <v>330</v>
      </c>
      <c r="D191" s="8" t="s">
        <v>331</v>
      </c>
      <c r="E191" s="4">
        <v>0.50900000000000001</v>
      </c>
      <c r="F191" s="10">
        <v>0.13805571</v>
      </c>
    </row>
    <row r="192" spans="2:6" x14ac:dyDescent="0.2">
      <c r="B192" s="1">
        <f t="shared" si="5"/>
        <v>188</v>
      </c>
      <c r="C192" s="8" t="s">
        <v>332</v>
      </c>
      <c r="D192" s="8" t="s">
        <v>333</v>
      </c>
      <c r="E192" s="4">
        <v>4.143E-3</v>
      </c>
      <c r="F192" s="10">
        <v>0.13791399600000001</v>
      </c>
    </row>
    <row r="193" spans="2:6" x14ac:dyDescent="0.2">
      <c r="B193" s="1">
        <f t="shared" si="5"/>
        <v>189</v>
      </c>
      <c r="C193" s="8" t="s">
        <v>334</v>
      </c>
      <c r="D193" s="8" t="s">
        <v>335</v>
      </c>
      <c r="E193" s="4">
        <v>2.6890000000000001E-2</v>
      </c>
      <c r="F193" s="10">
        <v>0.136491687</v>
      </c>
    </row>
    <row r="194" spans="2:6" x14ac:dyDescent="0.2">
      <c r="B194" s="1">
        <f t="shared" si="5"/>
        <v>190</v>
      </c>
      <c r="C194" s="8" t="s">
        <v>336</v>
      </c>
      <c r="D194" s="8" t="s">
        <v>337</v>
      </c>
      <c r="E194" s="4">
        <v>1.933E-2</v>
      </c>
      <c r="F194" s="10">
        <v>0.135654096</v>
      </c>
    </row>
    <row r="195" spans="2:6" x14ac:dyDescent="0.2">
      <c r="B195" s="1">
        <f t="shared" si="5"/>
        <v>191</v>
      </c>
      <c r="C195" s="8" t="s">
        <v>338</v>
      </c>
      <c r="D195" s="8" t="s">
        <v>339</v>
      </c>
      <c r="E195" s="4">
        <v>0.18440000000000001</v>
      </c>
      <c r="F195" s="10">
        <v>0.13342649000000001</v>
      </c>
    </row>
    <row r="196" spans="2:6" x14ac:dyDescent="0.2">
      <c r="B196" s="1">
        <f t="shared" si="5"/>
        <v>192</v>
      </c>
      <c r="C196" s="8" t="s">
        <v>340</v>
      </c>
      <c r="D196" s="8" t="s">
        <v>341</v>
      </c>
      <c r="E196" s="4">
        <v>0.18890000000000001</v>
      </c>
      <c r="F196" s="10">
        <v>0.132814986</v>
      </c>
    </row>
    <row r="197" spans="2:6" x14ac:dyDescent="0.2">
      <c r="B197" s="1">
        <f t="shared" ref="B197:B238" si="6">B196+1</f>
        <v>193</v>
      </c>
      <c r="C197" s="8" t="s">
        <v>342</v>
      </c>
      <c r="D197" s="8" t="s">
        <v>343</v>
      </c>
      <c r="E197" s="4">
        <v>0.95650000000000002</v>
      </c>
      <c r="F197" s="10">
        <v>0.12730638799999999</v>
      </c>
    </row>
    <row r="198" spans="2:6" x14ac:dyDescent="0.2">
      <c r="B198" s="1">
        <f t="shared" si="6"/>
        <v>194</v>
      </c>
      <c r="C198" s="8" t="s">
        <v>344</v>
      </c>
      <c r="D198" s="8" t="s">
        <v>345</v>
      </c>
      <c r="E198" s="4">
        <v>0.39290000000000003</v>
      </c>
      <c r="F198" s="10">
        <v>0.12376409200000001</v>
      </c>
    </row>
    <row r="199" spans="2:6" x14ac:dyDescent="0.2">
      <c r="B199" s="1">
        <f t="shared" si="6"/>
        <v>195</v>
      </c>
      <c r="C199" s="8" t="s">
        <v>346</v>
      </c>
      <c r="D199" s="8" t="s">
        <v>347</v>
      </c>
      <c r="E199" s="4">
        <v>4.249E-2</v>
      </c>
      <c r="F199" s="10">
        <v>0.12368742100000001</v>
      </c>
    </row>
    <row r="200" spans="2:6" x14ac:dyDescent="0.2">
      <c r="B200" s="1">
        <f t="shared" si="6"/>
        <v>196</v>
      </c>
      <c r="C200" s="1" t="s">
        <v>138</v>
      </c>
      <c r="D200" s="1" t="s">
        <v>243</v>
      </c>
      <c r="E200" s="4">
        <v>0.53439999999999999</v>
      </c>
      <c r="F200" s="10">
        <v>0.122667151</v>
      </c>
    </row>
    <row r="201" spans="2:6" x14ac:dyDescent="0.2">
      <c r="B201" s="1">
        <f t="shared" si="6"/>
        <v>197</v>
      </c>
      <c r="C201" s="8" t="s">
        <v>348</v>
      </c>
      <c r="D201" s="8" t="s">
        <v>349</v>
      </c>
      <c r="E201" s="4">
        <v>4.2380000000000001E-2</v>
      </c>
      <c r="F201" s="10">
        <v>0.121920311</v>
      </c>
    </row>
    <row r="202" spans="2:6" x14ac:dyDescent="0.2">
      <c r="B202" s="1">
        <f t="shared" si="6"/>
        <v>198</v>
      </c>
      <c r="C202" s="8" t="s">
        <v>350</v>
      </c>
      <c r="D202" s="8" t="s">
        <v>351</v>
      </c>
      <c r="E202" s="4">
        <v>0.1202</v>
      </c>
      <c r="F202" s="10">
        <v>0.120184343</v>
      </c>
    </row>
    <row r="203" spans="2:6" x14ac:dyDescent="0.2">
      <c r="B203" s="1">
        <f t="shared" si="6"/>
        <v>199</v>
      </c>
      <c r="C203" s="8" t="s">
        <v>352</v>
      </c>
      <c r="D203" s="8" t="s">
        <v>353</v>
      </c>
      <c r="E203" s="4">
        <v>1.236E-4</v>
      </c>
      <c r="F203" s="10">
        <v>0.11883542499999999</v>
      </c>
    </row>
    <row r="204" spans="2:6" x14ac:dyDescent="0.2">
      <c r="B204" s="1">
        <f t="shared" si="6"/>
        <v>200</v>
      </c>
      <c r="C204" s="8" t="s">
        <v>354</v>
      </c>
      <c r="D204" s="8" t="s">
        <v>355</v>
      </c>
      <c r="E204" s="4">
        <v>5.6680000000000001E-2</v>
      </c>
      <c r="F204" s="10">
        <v>0.11849712699999999</v>
      </c>
    </row>
    <row r="205" spans="2:6" x14ac:dyDescent="0.2">
      <c r="B205" s="1">
        <f t="shared" si="6"/>
        <v>201</v>
      </c>
      <c r="C205" s="8" t="s">
        <v>356</v>
      </c>
      <c r="D205" s="8" t="s">
        <v>357</v>
      </c>
      <c r="E205" s="4">
        <v>6.2680000000000001E-3</v>
      </c>
      <c r="F205" s="10">
        <v>0.11766072499999999</v>
      </c>
    </row>
    <row r="206" spans="2:6" x14ac:dyDescent="0.2">
      <c r="B206" s="1">
        <f t="shared" si="6"/>
        <v>202</v>
      </c>
      <c r="C206" s="8" t="s">
        <v>358</v>
      </c>
      <c r="D206" s="8" t="s">
        <v>359</v>
      </c>
      <c r="E206" s="4">
        <v>0.24179999999999999</v>
      </c>
      <c r="F206" s="10">
        <v>0.117367633</v>
      </c>
    </row>
    <row r="207" spans="2:6" x14ac:dyDescent="0.2">
      <c r="B207" s="1">
        <f t="shared" si="6"/>
        <v>203</v>
      </c>
      <c r="C207" s="8" t="s">
        <v>163</v>
      </c>
      <c r="D207" s="8" t="s">
        <v>360</v>
      </c>
      <c r="E207" s="4">
        <v>0.41560000000000002</v>
      </c>
      <c r="F207" s="10">
        <v>0.115746405</v>
      </c>
    </row>
    <row r="208" spans="2:6" x14ac:dyDescent="0.2">
      <c r="B208" s="1">
        <f t="shared" si="6"/>
        <v>204</v>
      </c>
      <c r="C208" s="8" t="s">
        <v>361</v>
      </c>
      <c r="D208" s="8" t="s">
        <v>361</v>
      </c>
      <c r="E208" s="4">
        <v>0.38019999999999998</v>
      </c>
      <c r="F208" s="10">
        <v>0.113343336</v>
      </c>
    </row>
    <row r="209" spans="2:6" x14ac:dyDescent="0.2">
      <c r="B209" s="1">
        <f t="shared" si="6"/>
        <v>205</v>
      </c>
      <c r="C209" s="8" t="s">
        <v>362</v>
      </c>
      <c r="D209" s="8" t="s">
        <v>363</v>
      </c>
      <c r="E209" s="4">
        <v>0.1842</v>
      </c>
      <c r="F209" s="10">
        <v>0.11296250200000001</v>
      </c>
    </row>
    <row r="210" spans="2:6" x14ac:dyDescent="0.2">
      <c r="B210" s="1">
        <f t="shared" si="6"/>
        <v>206</v>
      </c>
      <c r="C210" s="8" t="s">
        <v>364</v>
      </c>
      <c r="D210" s="8" t="s">
        <v>365</v>
      </c>
      <c r="E210" s="4">
        <v>0.1961</v>
      </c>
      <c r="F210" s="10">
        <v>0.11127245700000001</v>
      </c>
    </row>
    <row r="211" spans="2:6" x14ac:dyDescent="0.2">
      <c r="B211" s="1">
        <f t="shared" si="6"/>
        <v>207</v>
      </c>
      <c r="C211" s="8" t="s">
        <v>366</v>
      </c>
      <c r="D211" s="8" t="s">
        <v>367</v>
      </c>
      <c r="E211" s="4">
        <v>0.1706</v>
      </c>
      <c r="F211" s="10">
        <v>0.111130327</v>
      </c>
    </row>
    <row r="212" spans="2:6" x14ac:dyDescent="0.2">
      <c r="B212" s="1">
        <f t="shared" si="6"/>
        <v>208</v>
      </c>
      <c r="C212" s="8" t="s">
        <v>368</v>
      </c>
      <c r="D212" s="8" t="s">
        <v>368</v>
      </c>
      <c r="E212" s="4">
        <v>0.1053</v>
      </c>
      <c r="F212" s="10">
        <v>0.11037901</v>
      </c>
    </row>
    <row r="213" spans="2:6" x14ac:dyDescent="0.2">
      <c r="B213" s="1">
        <f t="shared" si="6"/>
        <v>209</v>
      </c>
      <c r="C213" s="8" t="s">
        <v>369</v>
      </c>
      <c r="D213" s="8" t="s">
        <v>370</v>
      </c>
      <c r="E213" s="4">
        <v>22756.99</v>
      </c>
      <c r="F213" s="10">
        <v>0.10977622400000001</v>
      </c>
    </row>
    <row r="214" spans="2:6" x14ac:dyDescent="0.2">
      <c r="B214" s="1">
        <f t="shared" si="6"/>
        <v>210</v>
      </c>
      <c r="C214" s="8" t="s">
        <v>371</v>
      </c>
      <c r="D214" s="8" t="s">
        <v>372</v>
      </c>
      <c r="E214" s="4">
        <v>6.71</v>
      </c>
      <c r="F214" s="10">
        <v>0.10873124200000001</v>
      </c>
    </row>
    <row r="215" spans="2:6" x14ac:dyDescent="0.2">
      <c r="B215" s="1">
        <f t="shared" si="6"/>
        <v>211</v>
      </c>
      <c r="C215" s="8" t="s">
        <v>373</v>
      </c>
      <c r="D215" s="8" t="s">
        <v>374</v>
      </c>
      <c r="E215" s="4">
        <v>0.35610000000000003</v>
      </c>
      <c r="F215" s="10">
        <v>0.108054727</v>
      </c>
    </row>
    <row r="216" spans="2:6" x14ac:dyDescent="0.2">
      <c r="B216" s="1">
        <f t="shared" si="6"/>
        <v>212</v>
      </c>
      <c r="C216" s="8" t="s">
        <v>375</v>
      </c>
      <c r="D216" s="8" t="s">
        <v>376</v>
      </c>
      <c r="E216" s="4">
        <v>0.41720000000000002</v>
      </c>
      <c r="F216" s="10">
        <v>0.10783683099999999</v>
      </c>
    </row>
    <row r="217" spans="2:6" x14ac:dyDescent="0.2">
      <c r="B217" s="1">
        <f t="shared" si="6"/>
        <v>213</v>
      </c>
      <c r="C217" s="8" t="s">
        <v>377</v>
      </c>
      <c r="D217" s="8" t="s">
        <v>378</v>
      </c>
      <c r="E217" s="4">
        <v>0.2636</v>
      </c>
      <c r="F217" s="10">
        <v>0.10767146</v>
      </c>
    </row>
    <row r="218" spans="2:6" x14ac:dyDescent="0.2">
      <c r="B218" s="1">
        <f t="shared" si="6"/>
        <v>214</v>
      </c>
      <c r="C218" s="8" t="s">
        <v>379</v>
      </c>
      <c r="D218" s="8" t="s">
        <v>380</v>
      </c>
      <c r="E218" s="4">
        <v>1.52</v>
      </c>
      <c r="F218" s="10">
        <v>0.10756921899999999</v>
      </c>
    </row>
    <row r="219" spans="2:6" x14ac:dyDescent="0.2">
      <c r="B219" s="1">
        <f t="shared" si="6"/>
        <v>215</v>
      </c>
      <c r="C219" s="8" t="s">
        <v>381</v>
      </c>
      <c r="D219" s="8" t="s">
        <v>382</v>
      </c>
      <c r="E219" s="4">
        <v>1.0839999999999999E-3</v>
      </c>
      <c r="F219" s="10">
        <v>0.107357832</v>
      </c>
    </row>
    <row r="220" spans="2:6" x14ac:dyDescent="0.2">
      <c r="B220" s="1">
        <f t="shared" si="6"/>
        <v>216</v>
      </c>
      <c r="C220" s="8" t="s">
        <v>383</v>
      </c>
      <c r="D220" s="8" t="s">
        <v>384</v>
      </c>
      <c r="E220" s="4">
        <v>3.0849999999999999E-2</v>
      </c>
      <c r="F220" s="10">
        <v>0.107066024</v>
      </c>
    </row>
    <row r="221" spans="2:6" x14ac:dyDescent="0.2">
      <c r="B221" s="1">
        <f t="shared" si="6"/>
        <v>217</v>
      </c>
      <c r="C221" s="8" t="s">
        <v>385</v>
      </c>
      <c r="D221" s="8" t="s">
        <v>386</v>
      </c>
      <c r="E221" s="4">
        <v>0.1072</v>
      </c>
      <c r="F221" s="10">
        <v>0.107044131</v>
      </c>
    </row>
    <row r="222" spans="2:6" x14ac:dyDescent="0.2">
      <c r="B222" s="1">
        <f t="shared" si="6"/>
        <v>218</v>
      </c>
      <c r="C222" s="8" t="s">
        <v>387</v>
      </c>
      <c r="D222" s="8" t="s">
        <v>388</v>
      </c>
      <c r="E222" s="4">
        <v>8.201E-2</v>
      </c>
      <c r="F222" s="10">
        <v>0.103903352</v>
      </c>
    </row>
    <row r="223" spans="2:6" x14ac:dyDescent="0.2">
      <c r="B223" s="1">
        <f t="shared" si="6"/>
        <v>219</v>
      </c>
      <c r="C223" s="8" t="s">
        <v>389</v>
      </c>
      <c r="D223" s="8" t="s">
        <v>390</v>
      </c>
      <c r="E223" s="4">
        <v>1.077E-3</v>
      </c>
      <c r="F223" s="10">
        <v>0.103753708</v>
      </c>
    </row>
    <row r="224" spans="2:6" x14ac:dyDescent="0.2">
      <c r="B224" s="1">
        <f t="shared" si="6"/>
        <v>220</v>
      </c>
      <c r="C224" s="8" t="s">
        <v>391</v>
      </c>
      <c r="D224" s="8" t="s">
        <v>392</v>
      </c>
      <c r="E224" s="4">
        <v>0.84650000000000003</v>
      </c>
      <c r="F224" s="10">
        <v>0.103631457</v>
      </c>
    </row>
    <row r="225" spans="2:10" x14ac:dyDescent="0.2">
      <c r="B225" s="1">
        <f t="shared" si="6"/>
        <v>221</v>
      </c>
      <c r="C225" s="8" t="s">
        <v>393</v>
      </c>
      <c r="D225" s="8" t="s">
        <v>394</v>
      </c>
      <c r="E225" s="4">
        <v>1.665E-3</v>
      </c>
      <c r="F225" s="10">
        <v>0.102642196</v>
      </c>
    </row>
    <row r="226" spans="2:10" x14ac:dyDescent="0.2">
      <c r="B226" s="1">
        <f t="shared" si="6"/>
        <v>222</v>
      </c>
      <c r="C226" s="8" t="s">
        <v>395</v>
      </c>
      <c r="D226" s="8" t="s">
        <v>396</v>
      </c>
      <c r="E226" s="4">
        <v>1</v>
      </c>
      <c r="F226" s="10">
        <v>0.10247070899999999</v>
      </c>
    </row>
    <row r="227" spans="2:10" x14ac:dyDescent="0.2">
      <c r="B227" s="1">
        <f t="shared" si="6"/>
        <v>223</v>
      </c>
      <c r="C227" s="8" t="s">
        <v>397</v>
      </c>
      <c r="D227" s="8" t="s">
        <v>398</v>
      </c>
      <c r="E227" s="4">
        <v>8.3800000000000008</v>
      </c>
      <c r="F227" s="10">
        <v>0.10230676900000001</v>
      </c>
    </row>
    <row r="228" spans="2:10" x14ac:dyDescent="0.2">
      <c r="B228" s="1">
        <f t="shared" si="6"/>
        <v>224</v>
      </c>
      <c r="C228" s="8" t="s">
        <v>399</v>
      </c>
      <c r="D228" s="8" t="s">
        <v>400</v>
      </c>
      <c r="E228" s="4">
        <v>2.2179999999999999E-3</v>
      </c>
      <c r="F228" s="10">
        <v>0.1012083</v>
      </c>
    </row>
    <row r="229" spans="2:10" x14ac:dyDescent="0.2">
      <c r="B229" s="1">
        <f t="shared" si="6"/>
        <v>225</v>
      </c>
      <c r="C229" s="8" t="s">
        <v>401</v>
      </c>
      <c r="D229" s="8" t="s">
        <v>402</v>
      </c>
      <c r="E229" s="4">
        <v>4.2300000000000004</v>
      </c>
      <c r="F229" s="10">
        <v>0.10117152</v>
      </c>
    </row>
    <row r="230" spans="2:10" x14ac:dyDescent="0.2">
      <c r="B230" s="1">
        <f t="shared" si="6"/>
        <v>226</v>
      </c>
      <c r="C230" s="8" t="s">
        <v>403</v>
      </c>
      <c r="D230" s="8" t="s">
        <v>403</v>
      </c>
      <c r="E230" s="4">
        <v>1.79</v>
      </c>
      <c r="F230" s="10">
        <v>0.101086226</v>
      </c>
    </row>
    <row r="231" spans="2:10" x14ac:dyDescent="0.2">
      <c r="B231" s="1">
        <f t="shared" si="6"/>
        <v>227</v>
      </c>
      <c r="C231" s="8" t="s">
        <v>404</v>
      </c>
      <c r="D231" s="8" t="s">
        <v>405</v>
      </c>
      <c r="E231" s="4">
        <v>0.26200000000000001</v>
      </c>
      <c r="F231" s="10">
        <v>0.100043591</v>
      </c>
    </row>
    <row r="232" spans="2:10" x14ac:dyDescent="0.2">
      <c r="B232" s="1">
        <f t="shared" si="6"/>
        <v>228</v>
      </c>
      <c r="C232" s="8" t="s">
        <v>406</v>
      </c>
      <c r="D232" s="8" t="s">
        <v>406</v>
      </c>
      <c r="E232" s="4">
        <v>4.2840000000000003E-2</v>
      </c>
      <c r="F232" s="10"/>
    </row>
    <row r="233" spans="2:10" x14ac:dyDescent="0.2">
      <c r="B233" s="1">
        <f t="shared" si="6"/>
        <v>229</v>
      </c>
      <c r="C233" s="8"/>
      <c r="D233" s="8"/>
      <c r="F233" s="10"/>
    </row>
    <row r="234" spans="2:10" x14ac:dyDescent="0.2">
      <c r="B234" s="1">
        <f t="shared" si="6"/>
        <v>230</v>
      </c>
      <c r="C234" s="8" t="s">
        <v>260</v>
      </c>
      <c r="D234" s="8" t="s">
        <v>261</v>
      </c>
      <c r="E234" s="4">
        <v>0.19389999999999999</v>
      </c>
      <c r="F234" s="10">
        <v>22.223451000000001</v>
      </c>
      <c r="G234" s="9">
        <v>2</v>
      </c>
      <c r="H234" s="9" t="s">
        <v>262</v>
      </c>
      <c r="J234" s="9" t="s">
        <v>4</v>
      </c>
    </row>
    <row r="235" spans="2:10" x14ac:dyDescent="0.2">
      <c r="B235" s="1">
        <f t="shared" si="6"/>
        <v>231</v>
      </c>
      <c r="F235" s="10"/>
    </row>
    <row r="236" spans="2:10" x14ac:dyDescent="0.2">
      <c r="B236" s="1">
        <f t="shared" si="6"/>
        <v>232</v>
      </c>
      <c r="F236" s="10"/>
    </row>
    <row r="237" spans="2:10" x14ac:dyDescent="0.2">
      <c r="B237" s="1">
        <f t="shared" si="6"/>
        <v>233</v>
      </c>
      <c r="F237" s="10"/>
    </row>
    <row r="238" spans="2:10" x14ac:dyDescent="0.2">
      <c r="B238" s="1">
        <f t="shared" si="6"/>
        <v>234</v>
      </c>
      <c r="F238" s="10"/>
    </row>
    <row r="239" spans="2:10" x14ac:dyDescent="0.2">
      <c r="F239" s="10"/>
    </row>
    <row r="240" spans="2:10" x14ac:dyDescent="0.2">
      <c r="F240" s="10"/>
    </row>
    <row r="241" spans="6:6" x14ac:dyDescent="0.2">
      <c r="F241" s="10"/>
    </row>
    <row r="242" spans="6:6" x14ac:dyDescent="0.2">
      <c r="F242" s="10"/>
    </row>
    <row r="243" spans="6:6" x14ac:dyDescent="0.2">
      <c r="F243" s="10"/>
    </row>
    <row r="244" spans="6:6" x14ac:dyDescent="0.2">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27"/>
  <sheetViews>
    <sheetView zoomScale="190" zoomScaleNormal="190" workbookViewId="0">
      <selection activeCell="C15" sqref="C15"/>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12" x14ac:dyDescent="0.2">
      <c r="A1" s="40" t="s">
        <v>948</v>
      </c>
    </row>
    <row r="2" spans="1:12" x14ac:dyDescent="0.2">
      <c r="B2" s="39" t="s">
        <v>975</v>
      </c>
    </row>
    <row r="3" spans="1:12" x14ac:dyDescent="0.2">
      <c r="B3" s="39" t="s">
        <v>976</v>
      </c>
    </row>
    <row r="4" spans="1:12" x14ac:dyDescent="0.2">
      <c r="B4" s="45" t="s">
        <v>1029</v>
      </c>
      <c r="C4" s="45" t="s">
        <v>1030</v>
      </c>
    </row>
    <row r="5" spans="1:12" x14ac:dyDescent="0.2">
      <c r="B5" s="45" t="s">
        <v>1027</v>
      </c>
      <c r="C5" s="45"/>
    </row>
    <row r="6" spans="1:12" x14ac:dyDescent="0.2">
      <c r="B6" s="45" t="s">
        <v>1026</v>
      </c>
      <c r="C6" s="45" t="s">
        <v>1028</v>
      </c>
    </row>
    <row r="7" spans="1:12" x14ac:dyDescent="0.2">
      <c r="B7" s="39" t="s">
        <v>966</v>
      </c>
      <c r="C7" s="39" t="s">
        <v>967</v>
      </c>
    </row>
    <row r="8" spans="1:12" x14ac:dyDescent="0.2">
      <c r="B8" s="39" t="s">
        <v>964</v>
      </c>
      <c r="C8" s="39" t="s">
        <v>965</v>
      </c>
    </row>
    <row r="9" spans="1:12" x14ac:dyDescent="0.2">
      <c r="B9" s="39" t="s">
        <v>972</v>
      </c>
    </row>
    <row r="10" spans="1:12" x14ac:dyDescent="0.2">
      <c r="B10" s="39" t="s">
        <v>971</v>
      </c>
    </row>
    <row r="11" spans="1:12" x14ac:dyDescent="0.2">
      <c r="B11" s="39" t="s">
        <v>977</v>
      </c>
      <c r="C11" s="39" t="s">
        <v>978</v>
      </c>
    </row>
    <row r="12" spans="1:12" x14ac:dyDescent="0.2">
      <c r="B12" s="45" t="s">
        <v>1024</v>
      </c>
      <c r="C12" s="45" t="s">
        <v>1035</v>
      </c>
    </row>
    <row r="13" spans="1:12" x14ac:dyDescent="0.2">
      <c r="B13" s="39" t="s">
        <v>968</v>
      </c>
      <c r="C13" s="39" t="s">
        <v>970</v>
      </c>
      <c r="J13" s="45" t="s">
        <v>1044</v>
      </c>
    </row>
    <row r="14" spans="1:12" x14ac:dyDescent="0.2">
      <c r="B14" s="45" t="s">
        <v>1054</v>
      </c>
      <c r="C14" s="45" t="s">
        <v>1056</v>
      </c>
      <c r="J14" s="45"/>
    </row>
    <row r="15" spans="1:12" x14ac:dyDescent="0.2">
      <c r="B15" s="45" t="s">
        <v>1048</v>
      </c>
      <c r="J15" s="45"/>
    </row>
    <row r="16" spans="1:12" x14ac:dyDescent="0.2">
      <c r="B16" s="45" t="s">
        <v>1025</v>
      </c>
      <c r="J16" s="47">
        <v>1000000</v>
      </c>
      <c r="K16" s="39">
        <v>2.9110999999999998</v>
      </c>
      <c r="L16" s="46">
        <f>+J16/K16</f>
        <v>343512.76149908971</v>
      </c>
    </row>
    <row r="17" spans="2:12" x14ac:dyDescent="0.2">
      <c r="B17" s="39" t="s">
        <v>969</v>
      </c>
      <c r="C17" s="39" t="s">
        <v>970</v>
      </c>
      <c r="J17" s="47">
        <v>1000</v>
      </c>
      <c r="K17" s="39">
        <v>1.116E-2</v>
      </c>
      <c r="L17" s="46">
        <f>+J17/K17</f>
        <v>89605.734767025089</v>
      </c>
    </row>
    <row r="18" spans="2:12" x14ac:dyDescent="0.2">
      <c r="B18" s="39" t="s">
        <v>974</v>
      </c>
      <c r="J18" s="47">
        <v>10000</v>
      </c>
      <c r="K18" s="39">
        <v>3.8554999999999999E-2</v>
      </c>
      <c r="L18" s="46">
        <f>+J18/K18</f>
        <v>259369.73155232784</v>
      </c>
    </row>
    <row r="19" spans="2:12" x14ac:dyDescent="0.2">
      <c r="B19" s="45" t="s">
        <v>1043</v>
      </c>
      <c r="J19" s="47">
        <v>100000</v>
      </c>
      <c r="K19" s="39">
        <v>0.2213</v>
      </c>
      <c r="L19" s="46">
        <f>+J19/K19</f>
        <v>451875.28242205153</v>
      </c>
    </row>
    <row r="20" spans="2:12" x14ac:dyDescent="0.2">
      <c r="B20" s="45" t="s">
        <v>1031</v>
      </c>
      <c r="J20" s="47">
        <f>+J16/K16</f>
        <v>343512.76149908971</v>
      </c>
      <c r="K20" s="45" t="s">
        <v>1038</v>
      </c>
    </row>
    <row r="21" spans="2:12" x14ac:dyDescent="0.2">
      <c r="B21" s="45" t="s">
        <v>1032</v>
      </c>
      <c r="C21" s="45" t="s">
        <v>1033</v>
      </c>
      <c r="J21" s="47">
        <f>+J20*60</f>
        <v>20610765.689945381</v>
      </c>
      <c r="K21" s="45" t="s">
        <v>1039</v>
      </c>
    </row>
    <row r="22" spans="2:12" x14ac:dyDescent="0.2">
      <c r="B22" s="39" t="s">
        <v>973</v>
      </c>
      <c r="J22" s="47">
        <f>+J21*60</f>
        <v>1236645941.3967228</v>
      </c>
      <c r="K22" s="45" t="s">
        <v>1040</v>
      </c>
    </row>
    <row r="23" spans="2:12" x14ac:dyDescent="0.2">
      <c r="B23" s="45" t="s">
        <v>1036</v>
      </c>
      <c r="C23" s="45" t="s">
        <v>1037</v>
      </c>
      <c r="J23" s="47">
        <f>+J22*24</f>
        <v>29679502593.521347</v>
      </c>
      <c r="K23" s="45" t="s">
        <v>1041</v>
      </c>
    </row>
    <row r="24" spans="2:12" x14ac:dyDescent="0.2">
      <c r="B24" s="45" t="s">
        <v>1034</v>
      </c>
      <c r="J24" s="47">
        <f>+J23*365</f>
        <v>10833018446635.291</v>
      </c>
      <c r="K24" s="45" t="s">
        <v>1042</v>
      </c>
    </row>
    <row r="25" spans="2:12" x14ac:dyDescent="0.2">
      <c r="B25" s="45" t="s">
        <v>1052</v>
      </c>
      <c r="C25" s="45" t="s">
        <v>1053</v>
      </c>
      <c r="J25" s="47"/>
      <c r="K25" s="45"/>
    </row>
    <row r="26" spans="2:12" x14ac:dyDescent="0.2">
      <c r="B26" s="45" t="s">
        <v>1055</v>
      </c>
      <c r="C26" s="45"/>
      <c r="J26" s="47"/>
      <c r="K26" s="45"/>
    </row>
    <row r="27" spans="2:12" x14ac:dyDescent="0.2">
      <c r="B27" s="45" t="s">
        <v>1047</v>
      </c>
      <c r="C27" s="45" t="s">
        <v>1049</v>
      </c>
    </row>
  </sheetData>
  <hyperlinks>
    <hyperlink ref="A1" location="Main!A1" display="Main" xr:uid="{161BAADC-F15A-4932-90E6-57F1DE803B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B11"/>
  <sheetViews>
    <sheetView zoomScale="205" zoomScaleNormal="205" zoomScaleSheetLayoutView="100" workbookViewId="0">
      <selection activeCell="B11" sqref="B11"/>
    </sheetView>
  </sheetViews>
  <sheetFormatPr defaultColWidth="8.42578125" defaultRowHeight="12.75" x14ac:dyDescent="0.2"/>
  <cols>
    <col min="1" max="16384" width="8.42578125" style="1"/>
  </cols>
  <sheetData>
    <row r="2" spans="2:2" x14ac:dyDescent="0.2">
      <c r="B2" s="1" t="s">
        <v>188</v>
      </c>
    </row>
    <row r="3" spans="2:2" x14ac:dyDescent="0.2">
      <c r="B3" s="1" t="s">
        <v>189</v>
      </c>
    </row>
    <row r="4" spans="2:2" x14ac:dyDescent="0.2">
      <c r="B4" s="1" t="s">
        <v>256</v>
      </c>
    </row>
    <row r="5" spans="2:2" x14ac:dyDescent="0.2">
      <c r="B5" s="45" t="s">
        <v>1045</v>
      </c>
    </row>
    <row r="6" spans="2:2" x14ac:dyDescent="0.2">
      <c r="B6" s="45" t="s">
        <v>1046</v>
      </c>
    </row>
    <row r="10" spans="2:2" x14ac:dyDescent="0.2">
      <c r="B10" s="48" t="s">
        <v>1050</v>
      </c>
    </row>
    <row r="11" spans="2:2" x14ac:dyDescent="0.2">
      <c r="B11" s="45" t="s">
        <v>1051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7"/>
  <sheetViews>
    <sheetView zoomScale="175" zoomScaleNormal="175" workbookViewId="0">
      <pane xSplit="2" ySplit="2" topLeftCell="C3" activePane="bottomRight" state="frozen"/>
      <selection pane="topRight" activeCell="C1" sqref="C1"/>
      <selection pane="bottomLeft" activeCell="A3" sqref="A3"/>
      <selection pane="bottomRight" activeCell="B8" sqref="B8"/>
    </sheetView>
  </sheetViews>
  <sheetFormatPr defaultRowHeight="12.75" x14ac:dyDescent="0.2"/>
  <cols>
    <col min="1" max="1" width="9.140625" style="49"/>
    <col min="2" max="2" width="12.140625" style="49" customWidth="1"/>
    <col min="3" max="16384" width="9.140625" style="49"/>
  </cols>
  <sheetData>
    <row r="1" spans="1:3" x14ac:dyDescent="0.2">
      <c r="A1" s="40" t="s">
        <v>948</v>
      </c>
    </row>
    <row r="2" spans="1:3" x14ac:dyDescent="0.2">
      <c r="B2" s="49" t="s">
        <v>0</v>
      </c>
      <c r="C2" s="49" t="s">
        <v>1058</v>
      </c>
    </row>
    <row r="3" spans="1:3" x14ac:dyDescent="0.2">
      <c r="B3" s="49" t="s">
        <v>430</v>
      </c>
    </row>
    <row r="4" spans="1:3" x14ac:dyDescent="0.2">
      <c r="B4" s="49" t="s">
        <v>1057</v>
      </c>
    </row>
    <row r="5" spans="1:3" x14ac:dyDescent="0.2">
      <c r="B5" s="49" t="s">
        <v>441</v>
      </c>
    </row>
    <row r="6" spans="1:3" x14ac:dyDescent="0.2">
      <c r="B6" s="49" t="s">
        <v>1059</v>
      </c>
    </row>
    <row r="7" spans="1:3" x14ac:dyDescent="0.2">
      <c r="B7" s="49" t="s">
        <v>1060</v>
      </c>
    </row>
  </sheetData>
  <hyperlinks>
    <hyperlink ref="A1" location="Main!A1" display="Main" xr:uid="{6CFE4A5E-7A55-4EE2-A495-9EE59A1792E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1138</v>
      </c>
    </row>
    <row r="3" spans="1:3" x14ac:dyDescent="0.2">
      <c r="B3" s="49" t="s">
        <v>1068</v>
      </c>
    </row>
    <row r="4" spans="1:3" x14ac:dyDescent="0.2">
      <c r="B4" s="49" t="s">
        <v>452</v>
      </c>
    </row>
    <row r="5" spans="1:3" x14ac:dyDescent="0.2">
      <c r="B5" s="49" t="s">
        <v>1107</v>
      </c>
    </row>
    <row r="6" spans="1:3" x14ac:dyDescent="0.2">
      <c r="B6" s="49" t="s">
        <v>1086</v>
      </c>
    </row>
    <row r="7" spans="1:3" x14ac:dyDescent="0.2">
      <c r="B7" s="49" t="s">
        <v>46</v>
      </c>
    </row>
    <row r="8" spans="1:3" x14ac:dyDescent="0.2">
      <c r="B8" s="49" t="s">
        <v>1097</v>
      </c>
    </row>
    <row r="9" spans="1:3" x14ac:dyDescent="0.2">
      <c r="B9" s="49"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RowHeight="12.75" x14ac:dyDescent="0.2"/>
  <cols>
    <col min="1" max="1" width="5" style="49" bestFit="1" customWidth="1"/>
    <col min="2" max="2" width="26.5703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1061</v>
      </c>
      <c r="C2" s="49" t="s">
        <v>414</v>
      </c>
      <c r="D2" s="49" t="s">
        <v>408</v>
      </c>
      <c r="E2" s="52" t="s">
        <v>1114</v>
      </c>
      <c r="F2" s="49" t="s">
        <v>1115</v>
      </c>
      <c r="G2" s="49" t="s">
        <v>1130</v>
      </c>
      <c r="H2" s="49" t="s">
        <v>1134</v>
      </c>
      <c r="I2" s="49" t="s">
        <v>1136</v>
      </c>
    </row>
    <row r="3" spans="1:9" x14ac:dyDescent="0.2">
      <c r="B3" s="49" t="s">
        <v>1062</v>
      </c>
      <c r="C3" s="50">
        <v>45414</v>
      </c>
      <c r="D3" s="50" t="s">
        <v>409</v>
      </c>
      <c r="E3" s="51">
        <v>10</v>
      </c>
      <c r="F3" s="49" t="s">
        <v>1116</v>
      </c>
      <c r="G3" s="53">
        <f>5/3</f>
        <v>1.6666666666666667</v>
      </c>
      <c r="H3" s="49" t="s">
        <v>1144</v>
      </c>
      <c r="I3" s="49" t="s">
        <v>1143</v>
      </c>
    </row>
    <row r="4" spans="1:9" x14ac:dyDescent="0.2">
      <c r="B4" s="49" t="s">
        <v>1063</v>
      </c>
      <c r="C4" s="50">
        <v>45404</v>
      </c>
      <c r="D4" s="50" t="s">
        <v>409</v>
      </c>
      <c r="E4" s="51">
        <v>20</v>
      </c>
      <c r="F4" s="49" t="s">
        <v>1128</v>
      </c>
      <c r="G4" s="53">
        <f>E4/3</f>
        <v>6.666666666666667</v>
      </c>
      <c r="H4" s="49" t="s">
        <v>1142</v>
      </c>
      <c r="I4" s="49" t="s">
        <v>1141</v>
      </c>
    </row>
    <row r="5" spans="1:9" x14ac:dyDescent="0.2">
      <c r="B5" s="49" t="s">
        <v>1064</v>
      </c>
      <c r="C5" s="50">
        <v>45399</v>
      </c>
      <c r="D5" s="50" t="s">
        <v>409</v>
      </c>
      <c r="E5" s="51">
        <v>4.5</v>
      </c>
      <c r="F5" s="49" t="s">
        <v>1129</v>
      </c>
      <c r="G5" s="53">
        <v>1</v>
      </c>
      <c r="H5" s="49" t="s">
        <v>1140</v>
      </c>
      <c r="I5" s="49" t="s">
        <v>1139</v>
      </c>
    </row>
    <row r="6" spans="1:9" x14ac:dyDescent="0.2">
      <c r="B6" s="49" t="s">
        <v>1065</v>
      </c>
      <c r="C6" s="50">
        <v>45391</v>
      </c>
      <c r="D6" s="50" t="s">
        <v>409</v>
      </c>
      <c r="E6" s="51">
        <v>3.2</v>
      </c>
      <c r="F6" s="49" t="s">
        <v>1133</v>
      </c>
      <c r="G6" s="53">
        <v>1</v>
      </c>
      <c r="H6" s="49" t="s">
        <v>1135</v>
      </c>
      <c r="I6" s="49" t="s">
        <v>1137</v>
      </c>
    </row>
    <row r="7" spans="1:9" x14ac:dyDescent="0.2">
      <c r="B7" s="49" t="s">
        <v>1066</v>
      </c>
      <c r="C7" s="50">
        <v>45391</v>
      </c>
      <c r="D7" s="50" t="s">
        <v>455</v>
      </c>
      <c r="E7" s="51">
        <v>7</v>
      </c>
      <c r="F7" s="49" t="s">
        <v>1146</v>
      </c>
      <c r="G7" s="53">
        <v>1</v>
      </c>
      <c r="H7" s="49" t="s">
        <v>1147</v>
      </c>
      <c r="I7" s="49" t="s">
        <v>1145</v>
      </c>
    </row>
    <row r="8" spans="1:9" x14ac:dyDescent="0.2">
      <c r="B8" s="49" t="s">
        <v>1067</v>
      </c>
      <c r="C8" s="50">
        <v>45373</v>
      </c>
      <c r="D8" s="50" t="s">
        <v>409</v>
      </c>
      <c r="E8" s="51">
        <v>4.5</v>
      </c>
      <c r="F8" s="49" t="s">
        <v>1148</v>
      </c>
      <c r="G8" s="53">
        <v>1</v>
      </c>
      <c r="H8" s="49" t="s">
        <v>1150</v>
      </c>
      <c r="I8" s="49" t="s">
        <v>1149</v>
      </c>
    </row>
    <row r="9" spans="1:9" x14ac:dyDescent="0.2">
      <c r="B9" s="49" t="s">
        <v>786</v>
      </c>
      <c r="C9" s="50">
        <v>45372</v>
      </c>
      <c r="D9" s="50"/>
      <c r="E9" s="51">
        <v>28</v>
      </c>
    </row>
    <row r="10" spans="1:9" x14ac:dyDescent="0.2">
      <c r="B10" s="49" t="s">
        <v>1068</v>
      </c>
      <c r="C10" s="50">
        <v>45344</v>
      </c>
      <c r="D10" s="50"/>
      <c r="E10" s="51">
        <v>100</v>
      </c>
    </row>
    <row r="11" spans="1:9" x14ac:dyDescent="0.2">
      <c r="B11" s="49" t="s">
        <v>1069</v>
      </c>
      <c r="C11" s="50">
        <v>45314</v>
      </c>
      <c r="D11" s="50"/>
      <c r="E11" s="51">
        <v>3</v>
      </c>
    </row>
    <row r="12" spans="1:9" x14ac:dyDescent="0.2">
      <c r="B12" s="49" t="s">
        <v>1070</v>
      </c>
      <c r="C12" s="50">
        <v>45308</v>
      </c>
      <c r="D12" s="50"/>
      <c r="E12" s="51">
        <v>20</v>
      </c>
    </row>
    <row r="13" spans="1:9" x14ac:dyDescent="0.2">
      <c r="B13" s="49" t="s">
        <v>1071</v>
      </c>
      <c r="C13" s="50">
        <v>45279</v>
      </c>
      <c r="D13" s="50"/>
      <c r="E13" s="51">
        <v>2.2000000000000002</v>
      </c>
    </row>
    <row r="14" spans="1:9" x14ac:dyDescent="0.2">
      <c r="B14" s="49" t="s">
        <v>1072</v>
      </c>
      <c r="C14" s="50">
        <v>45273</v>
      </c>
      <c r="D14" s="50"/>
      <c r="E14" s="51">
        <v>13.5</v>
      </c>
    </row>
    <row r="15" spans="1:9" x14ac:dyDescent="0.2">
      <c r="B15" s="49" t="s">
        <v>1073</v>
      </c>
      <c r="C15" s="50">
        <v>45261</v>
      </c>
      <c r="D15" s="50"/>
      <c r="E15" s="49">
        <v>2.5</v>
      </c>
    </row>
    <row r="16" spans="1:9" x14ac:dyDescent="0.2">
      <c r="B16" s="49" t="s">
        <v>1074</v>
      </c>
      <c r="C16" s="50">
        <v>45245</v>
      </c>
      <c r="D16" s="50"/>
      <c r="E16" s="49">
        <v>1.6</v>
      </c>
    </row>
    <row r="17" spans="2:5" x14ac:dyDescent="0.2">
      <c r="B17" s="49" t="s">
        <v>1075</v>
      </c>
      <c r="C17" s="50">
        <v>45238</v>
      </c>
      <c r="D17" s="50"/>
      <c r="E17" s="49">
        <v>5</v>
      </c>
    </row>
    <row r="18" spans="2:5" x14ac:dyDescent="0.2">
      <c r="B18" s="49" t="s">
        <v>1076</v>
      </c>
      <c r="C18" s="50">
        <v>45237</v>
      </c>
      <c r="D18" s="50"/>
      <c r="E18" s="49">
        <v>4</v>
      </c>
    </row>
    <row r="19" spans="2:5" x14ac:dyDescent="0.2">
      <c r="B19" s="49" t="s">
        <v>1077</v>
      </c>
      <c r="C19" s="50">
        <v>45215</v>
      </c>
      <c r="D19" s="50"/>
      <c r="E19" s="49">
        <v>0.5</v>
      </c>
    </row>
    <row r="20" spans="2:5" x14ac:dyDescent="0.2">
      <c r="B20" s="49" t="s">
        <v>1078</v>
      </c>
      <c r="C20" s="50">
        <v>45197</v>
      </c>
      <c r="D20" s="50"/>
      <c r="E20" s="49">
        <v>16.8</v>
      </c>
    </row>
    <row r="21" spans="2:5" x14ac:dyDescent="0.2">
      <c r="B21" s="49" t="s">
        <v>1079</v>
      </c>
      <c r="C21" s="50">
        <v>45190</v>
      </c>
      <c r="D21" s="50"/>
      <c r="E21" s="49">
        <v>3.6</v>
      </c>
    </row>
    <row r="22" spans="2:5" x14ac:dyDescent="0.2">
      <c r="B22" s="49" t="s">
        <v>1080</v>
      </c>
      <c r="C22" s="50">
        <v>45187</v>
      </c>
      <c r="D22" s="50"/>
      <c r="E22" s="49">
        <v>25</v>
      </c>
    </row>
    <row r="23" spans="2:5" x14ac:dyDescent="0.2">
      <c r="B23" s="49" t="s">
        <v>1081</v>
      </c>
      <c r="C23" s="50">
        <v>45175</v>
      </c>
      <c r="D23" s="50"/>
      <c r="E23" s="49">
        <v>25</v>
      </c>
    </row>
    <row r="24" spans="2:5" x14ac:dyDescent="0.2">
      <c r="B24" s="49" t="s">
        <v>1082</v>
      </c>
      <c r="C24" s="50">
        <v>45154</v>
      </c>
      <c r="D24" s="50"/>
      <c r="E24" s="49">
        <v>6</v>
      </c>
    </row>
    <row r="25" spans="2:5" x14ac:dyDescent="0.2">
      <c r="B25" s="49" t="s">
        <v>1083</v>
      </c>
      <c r="C25" s="50">
        <v>45117</v>
      </c>
      <c r="D25" s="50"/>
      <c r="E25" s="49">
        <v>4</v>
      </c>
    </row>
    <row r="26" spans="2:5" x14ac:dyDescent="0.2">
      <c r="B26" s="49" t="s">
        <v>1084</v>
      </c>
      <c r="C26" s="50">
        <v>45089</v>
      </c>
      <c r="D26" s="50"/>
      <c r="E26" s="49">
        <v>43</v>
      </c>
    </row>
    <row r="27" spans="2:5" x14ac:dyDescent="0.2">
      <c r="B27" s="49" t="s">
        <v>452</v>
      </c>
      <c r="C27" s="50">
        <v>45071</v>
      </c>
      <c r="D27" s="50"/>
      <c r="E27" s="49">
        <v>115</v>
      </c>
    </row>
    <row r="28" spans="2:5" x14ac:dyDescent="0.2">
      <c r="B28" s="49" t="s">
        <v>1085</v>
      </c>
      <c r="C28" s="50">
        <v>45071</v>
      </c>
      <c r="D28" s="50"/>
      <c r="E28" s="49">
        <v>115</v>
      </c>
    </row>
    <row r="29" spans="2:5" x14ac:dyDescent="0.2">
      <c r="B29" s="49" t="s">
        <v>1081</v>
      </c>
      <c r="C29" s="50">
        <v>45063</v>
      </c>
      <c r="D29" s="50"/>
      <c r="E29" s="49">
        <v>29.3</v>
      </c>
    </row>
    <row r="30" spans="2:5" x14ac:dyDescent="0.2">
      <c r="B30" s="49" t="s">
        <v>1086</v>
      </c>
      <c r="C30" s="50">
        <v>45020</v>
      </c>
      <c r="D30" s="50"/>
      <c r="E30" s="49">
        <v>120</v>
      </c>
    </row>
    <row r="31" spans="2:5" x14ac:dyDescent="0.2">
      <c r="B31" s="49" t="s">
        <v>1087</v>
      </c>
      <c r="C31" s="50">
        <v>45000</v>
      </c>
      <c r="D31" s="50"/>
    </row>
    <row r="32" spans="2:5" x14ac:dyDescent="0.2">
      <c r="B32" s="49" t="s">
        <v>1088</v>
      </c>
      <c r="C32" s="50">
        <v>44980</v>
      </c>
      <c r="D32" s="50"/>
      <c r="E32" s="49">
        <v>25.5</v>
      </c>
    </row>
    <row r="33" spans="2:5" x14ac:dyDescent="0.2">
      <c r="B33" s="49" t="s">
        <v>1089</v>
      </c>
      <c r="C33" s="50">
        <v>44973</v>
      </c>
      <c r="D33" s="50"/>
      <c r="E33" s="49">
        <v>6</v>
      </c>
    </row>
    <row r="34" spans="2:5" x14ac:dyDescent="0.2">
      <c r="B34" s="49" t="s">
        <v>1090</v>
      </c>
      <c r="C34" s="50">
        <v>44972</v>
      </c>
      <c r="D34" s="50"/>
      <c r="E34" s="49">
        <v>11</v>
      </c>
    </row>
    <row r="35" spans="2:5" x14ac:dyDescent="0.2">
      <c r="B35" s="49" t="s">
        <v>1091</v>
      </c>
      <c r="C35" s="50">
        <v>44957</v>
      </c>
      <c r="D35" s="50"/>
      <c r="E35" s="49">
        <v>7</v>
      </c>
    </row>
    <row r="36" spans="2:5" x14ac:dyDescent="0.2">
      <c r="B36" s="49" t="s">
        <v>1092</v>
      </c>
      <c r="C36" s="50">
        <v>44945</v>
      </c>
      <c r="D36" s="50"/>
      <c r="E36" s="49">
        <v>32</v>
      </c>
    </row>
    <row r="37" spans="2:5" x14ac:dyDescent="0.2">
      <c r="B37" s="49" t="s">
        <v>1093</v>
      </c>
      <c r="C37" s="50">
        <v>44939</v>
      </c>
      <c r="D37" s="50"/>
      <c r="E37" s="49">
        <v>2.1</v>
      </c>
    </row>
    <row r="38" spans="2:5" x14ac:dyDescent="0.2">
      <c r="B38" s="49" t="s">
        <v>1094</v>
      </c>
      <c r="C38" s="50">
        <v>44903</v>
      </c>
      <c r="D38" s="50"/>
      <c r="E38" s="49">
        <v>6.9</v>
      </c>
    </row>
    <row r="39" spans="2:5" x14ac:dyDescent="0.2">
      <c r="B39" s="49" t="s">
        <v>46</v>
      </c>
      <c r="C39" s="50">
        <v>44847</v>
      </c>
      <c r="D39" s="50"/>
      <c r="E39" s="49">
        <v>165</v>
      </c>
    </row>
    <row r="40" spans="2:5" x14ac:dyDescent="0.2">
      <c r="B40" s="49" t="s">
        <v>1095</v>
      </c>
      <c r="C40" s="50">
        <v>44845</v>
      </c>
      <c r="D40" s="50"/>
      <c r="E40" s="49">
        <v>14</v>
      </c>
    </row>
    <row r="41" spans="2:5" x14ac:dyDescent="0.2">
      <c r="B41" s="49" t="s">
        <v>1096</v>
      </c>
      <c r="C41" s="50">
        <v>44834</v>
      </c>
      <c r="D41" s="50"/>
    </row>
    <row r="42" spans="2:5" x14ac:dyDescent="0.2">
      <c r="B42" s="49" t="s">
        <v>1097</v>
      </c>
      <c r="C42" s="50">
        <v>44812</v>
      </c>
      <c r="D42" s="50"/>
      <c r="E42" s="49">
        <v>300</v>
      </c>
    </row>
    <row r="43" spans="2:5" x14ac:dyDescent="0.2">
      <c r="B43" s="49" t="s">
        <v>1098</v>
      </c>
      <c r="C43" s="50">
        <v>44782</v>
      </c>
      <c r="D43" s="50"/>
      <c r="E43" s="49">
        <v>20</v>
      </c>
    </row>
    <row r="44" spans="2:5" x14ac:dyDescent="0.2">
      <c r="B44" s="49" t="s">
        <v>1099</v>
      </c>
      <c r="C44" s="50">
        <v>44777</v>
      </c>
      <c r="D44" s="50"/>
      <c r="E44" s="49">
        <v>6</v>
      </c>
    </row>
    <row r="45" spans="2:5" x14ac:dyDescent="0.2">
      <c r="B45" s="49" t="s">
        <v>1100</v>
      </c>
      <c r="C45" s="50">
        <v>44770</v>
      </c>
      <c r="D45" s="50"/>
      <c r="E45" s="49">
        <v>50</v>
      </c>
    </row>
    <row r="46" spans="2:5" x14ac:dyDescent="0.2">
      <c r="B46" s="49" t="s">
        <v>1101</v>
      </c>
      <c r="C46" s="50">
        <v>44754</v>
      </c>
      <c r="D46" s="50"/>
      <c r="E46" s="49">
        <v>18</v>
      </c>
    </row>
    <row r="47" spans="2:5" x14ac:dyDescent="0.2">
      <c r="B47" s="49" t="s">
        <v>1102</v>
      </c>
      <c r="C47" s="50">
        <v>44728</v>
      </c>
      <c r="D47" s="50"/>
      <c r="E47" s="49">
        <v>22</v>
      </c>
    </row>
    <row r="48" spans="2:5" x14ac:dyDescent="0.2">
      <c r="B48" s="49" t="s">
        <v>788</v>
      </c>
      <c r="C48" s="50">
        <v>44720</v>
      </c>
      <c r="D48" s="50"/>
      <c r="E48" s="49">
        <v>25</v>
      </c>
    </row>
    <row r="49" spans="2:5" x14ac:dyDescent="0.2">
      <c r="B49" s="49" t="s">
        <v>1103</v>
      </c>
      <c r="C49" s="50">
        <v>44719</v>
      </c>
      <c r="D49" s="50"/>
      <c r="E49" s="49">
        <v>5</v>
      </c>
    </row>
    <row r="50" spans="2:5" x14ac:dyDescent="0.2">
      <c r="B50" s="49" t="s">
        <v>1104</v>
      </c>
      <c r="C50" s="50">
        <v>44716</v>
      </c>
      <c r="D50" s="50"/>
      <c r="E50" s="49">
        <v>2</v>
      </c>
    </row>
    <row r="51" spans="2:5" x14ac:dyDescent="0.2">
      <c r="B51" s="49" t="s">
        <v>1105</v>
      </c>
      <c r="C51" s="50">
        <v>44705</v>
      </c>
      <c r="D51" s="50"/>
      <c r="E51" s="49">
        <v>70</v>
      </c>
    </row>
    <row r="52" spans="2:5" x14ac:dyDescent="0.2">
      <c r="B52" s="49" t="s">
        <v>1106</v>
      </c>
      <c r="C52" s="50">
        <v>44699</v>
      </c>
      <c r="D52" s="50"/>
      <c r="E52" s="49">
        <v>12</v>
      </c>
    </row>
    <row r="53" spans="2:5" x14ac:dyDescent="0.2">
      <c r="B53" s="49" t="s">
        <v>703</v>
      </c>
      <c r="C53" s="50">
        <v>44693</v>
      </c>
      <c r="D53" s="50"/>
    </row>
    <row r="54" spans="2:5" x14ac:dyDescent="0.2">
      <c r="B54" s="49" t="s">
        <v>1107</v>
      </c>
      <c r="C54" s="50">
        <v>44632</v>
      </c>
      <c r="D54" s="50"/>
      <c r="E54" s="49">
        <v>450</v>
      </c>
    </row>
    <row r="55" spans="2:5" x14ac:dyDescent="0.2">
      <c r="B55" s="49" t="s">
        <v>43</v>
      </c>
      <c r="C55" s="50">
        <v>44574</v>
      </c>
      <c r="D55" s="50"/>
      <c r="E55" s="49">
        <v>150</v>
      </c>
    </row>
    <row r="56" spans="2:5" x14ac:dyDescent="0.2">
      <c r="B56" s="49" t="s">
        <v>1108</v>
      </c>
      <c r="C56" s="50">
        <v>44568</v>
      </c>
      <c r="D56" s="50"/>
      <c r="E56" s="49">
        <v>25</v>
      </c>
    </row>
    <row r="57" spans="2:5" x14ac:dyDescent="0.2">
      <c r="B57" s="49" t="s">
        <v>1108</v>
      </c>
      <c r="C57" s="50">
        <v>44559</v>
      </c>
      <c r="D57" s="50"/>
    </row>
    <row r="58" spans="2:5" x14ac:dyDescent="0.2">
      <c r="B58" s="49" t="s">
        <v>1109</v>
      </c>
      <c r="C58" s="50">
        <v>44545</v>
      </c>
      <c r="D58" s="50"/>
      <c r="E58" s="49">
        <v>100</v>
      </c>
    </row>
    <row r="59" spans="2:5" x14ac:dyDescent="0.2">
      <c r="B59" s="49" t="s">
        <v>570</v>
      </c>
      <c r="C59" s="50">
        <v>44522</v>
      </c>
      <c r="D59" s="50"/>
      <c r="E59" s="49">
        <v>55</v>
      </c>
    </row>
    <row r="60" spans="2:5" x14ac:dyDescent="0.2">
      <c r="B60" s="49" t="s">
        <v>1110</v>
      </c>
      <c r="C60" s="50">
        <v>44439</v>
      </c>
      <c r="D60" s="50"/>
      <c r="E60" s="49">
        <v>20</v>
      </c>
    </row>
    <row r="61" spans="2:5" x14ac:dyDescent="0.2">
      <c r="B61" s="49" t="s">
        <v>793</v>
      </c>
      <c r="C61" s="50">
        <v>44404</v>
      </c>
      <c r="D61" s="50"/>
      <c r="E61" s="49">
        <v>60</v>
      </c>
    </row>
    <row r="62" spans="2:5" x14ac:dyDescent="0.2">
      <c r="B62" s="49" t="s">
        <v>1108</v>
      </c>
      <c r="C62" s="50">
        <v>44333</v>
      </c>
      <c r="D62" s="50"/>
      <c r="E62" s="49">
        <v>11.7</v>
      </c>
    </row>
    <row r="63" spans="2:5" x14ac:dyDescent="0.2">
      <c r="B63" s="49" t="s">
        <v>1111</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1112</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1113</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tabSelected="1"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5703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1121</v>
      </c>
      <c r="G2" s="54" t="s">
        <v>1122</v>
      </c>
      <c r="H2" s="54" t="s">
        <v>1118</v>
      </c>
      <c r="I2" s="54" t="s">
        <v>1119</v>
      </c>
      <c r="J2" s="54" t="s">
        <v>1120</v>
      </c>
      <c r="K2" s="27" t="s">
        <v>450</v>
      </c>
      <c r="L2" s="27" t="s">
        <v>555</v>
      </c>
      <c r="N2" s="27" t="s">
        <v>946</v>
      </c>
      <c r="O2" s="27" t="s">
        <v>737</v>
      </c>
      <c r="P2" s="27" t="s">
        <v>736</v>
      </c>
      <c r="Q2" s="27" t="s">
        <v>735</v>
      </c>
      <c r="R2" s="27" t="s">
        <v>734</v>
      </c>
      <c r="S2" s="27" t="s">
        <v>733</v>
      </c>
      <c r="T2" s="27" t="s">
        <v>449</v>
      </c>
      <c r="U2" s="54" t="s">
        <v>1126</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1124</v>
      </c>
      <c r="D15" s="28">
        <v>44600</v>
      </c>
      <c r="E15" s="27" t="s">
        <v>738</v>
      </c>
      <c r="N15" s="27" t="s">
        <v>433</v>
      </c>
    </row>
    <row r="16" spans="2:26" x14ac:dyDescent="0.2">
      <c r="B16" s="27" t="s">
        <v>936</v>
      </c>
      <c r="C16" s="54" t="s">
        <v>1124</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1124</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1124</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1125</v>
      </c>
      <c r="D115" s="28">
        <v>43235</v>
      </c>
      <c r="E115" s="27" t="s">
        <v>595</v>
      </c>
      <c r="N115" s="27" t="s">
        <v>433</v>
      </c>
    </row>
    <row r="116" spans="2:26" x14ac:dyDescent="0.2">
      <c r="B116" s="27" t="s">
        <v>856</v>
      </c>
      <c r="C116" s="54" t="s">
        <v>1124</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1125</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1124</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1124</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1124</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1124</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1124</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1123</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1063</v>
      </c>
      <c r="C200" s="54" t="s">
        <v>409</v>
      </c>
      <c r="D200" s="56">
        <v>45404</v>
      </c>
      <c r="E200" s="27">
        <v>20</v>
      </c>
      <c r="F200" s="54" t="s">
        <v>1127</v>
      </c>
      <c r="T200" s="54" t="s">
        <v>449</v>
      </c>
      <c r="U200" s="54" t="s">
        <v>1126</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1124</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1123</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1124</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1117</v>
      </c>
      <c r="D238" s="28">
        <v>44287</v>
      </c>
      <c r="E238" s="27" t="s">
        <v>469</v>
      </c>
      <c r="Z238" s="27" t="s">
        <v>437</v>
      </c>
    </row>
    <row r="239" spans="2:26" x14ac:dyDescent="0.2">
      <c r="B239" s="27" t="s">
        <v>747</v>
      </c>
      <c r="C239" s="54" t="s">
        <v>1117</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1066</v>
      </c>
      <c r="C268" s="54" t="s">
        <v>455</v>
      </c>
      <c r="D268" s="28">
        <v>45391</v>
      </c>
      <c r="E268" s="55">
        <v>7</v>
      </c>
      <c r="F268" s="58" t="s">
        <v>1151</v>
      </c>
      <c r="G268" s="55"/>
      <c r="H268" s="55"/>
      <c r="I268" s="55"/>
      <c r="J268" s="55"/>
      <c r="T268" s="54" t="s">
        <v>449</v>
      </c>
    </row>
    <row r="269" spans="2:26" x14ac:dyDescent="0.2">
      <c r="B269" s="54" t="s">
        <v>1062</v>
      </c>
      <c r="C269" s="54" t="s">
        <v>409</v>
      </c>
      <c r="D269" s="56">
        <v>45414</v>
      </c>
      <c r="E269" s="55">
        <v>10</v>
      </c>
      <c r="F269" s="57" t="str">
        <f>_xlfn.CONCAT(H269,I269,J269,K269,L269,M269,N269)</f>
        <v>Electric CapitalVariantUnion Square Ventures</v>
      </c>
      <c r="G269" s="58" t="s">
        <v>1118</v>
      </c>
      <c r="H269" s="54" t="s">
        <v>1118</v>
      </c>
      <c r="I269" s="54" t="s">
        <v>1119</v>
      </c>
      <c r="J269" s="54" t="s">
        <v>1120</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1124</v>
      </c>
      <c r="D306" s="28">
        <v>44410</v>
      </c>
      <c r="E306" s="27">
        <v>100</v>
      </c>
      <c r="Z306" s="27" t="s">
        <v>437</v>
      </c>
    </row>
    <row r="307" spans="2:26" x14ac:dyDescent="0.2">
      <c r="B307" s="27" t="s">
        <v>685</v>
      </c>
      <c r="C307" s="54" t="s">
        <v>1124</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1123</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1064</v>
      </c>
      <c r="C338" s="54" t="s">
        <v>409</v>
      </c>
      <c r="D338" s="28">
        <v>45399</v>
      </c>
      <c r="E338" s="27">
        <v>4.5</v>
      </c>
      <c r="F338" s="54" t="s">
        <v>1131</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1124</v>
      </c>
      <c r="D366" s="28">
        <v>44566</v>
      </c>
      <c r="E366" s="27">
        <v>300</v>
      </c>
      <c r="W366" s="27" t="s">
        <v>430</v>
      </c>
    </row>
    <row r="367" spans="2:26" x14ac:dyDescent="0.2">
      <c r="B367" s="27" t="s">
        <v>641</v>
      </c>
      <c r="D367" s="28">
        <v>43800</v>
      </c>
      <c r="E367" s="27" t="s">
        <v>435</v>
      </c>
      <c r="N367" s="27" t="s">
        <v>433</v>
      </c>
    </row>
    <row r="368" spans="2:26" x14ac:dyDescent="0.2">
      <c r="B368" s="54" t="s">
        <v>1065</v>
      </c>
      <c r="C368" s="54" t="s">
        <v>409</v>
      </c>
      <c r="D368" s="28">
        <v>45391</v>
      </c>
      <c r="E368" s="27">
        <v>3.2</v>
      </c>
      <c r="F368" s="54" t="s">
        <v>1132</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1123</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1067</v>
      </c>
      <c r="C444" s="54" t="s">
        <v>409</v>
      </c>
      <c r="D444" s="28">
        <v>45373</v>
      </c>
      <c r="E444" s="27">
        <v>4.5</v>
      </c>
      <c r="F444" s="49" t="s">
        <v>1152</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1123</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1124</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1123</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Glossary</vt:lpstr>
      <vt:lpstr>Papers</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2024-05-19T22:07:28Z</dcterms:modified>
</cp:coreProperties>
</file>