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05288333-101E-4E45-A109-B0AF5FF8A48B}" xr6:coauthVersionLast="47" xr6:coauthVersionMax="47" xr10:uidLastSave="{00000000-0000-0000-0000-000000000000}"/>
  <bookViews>
    <workbookView xWindow="-43200" yWindow="-1000" windowWidth="21600" windowHeight="19420" xr2:uid="{EA2824C1-1697-4288-88B1-60A32E5E15B0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9" i="1" l="1"/>
  <c r="L69" i="1"/>
  <c r="N18" i="1"/>
  <c r="N24" i="1"/>
  <c r="M24" i="1"/>
  <c r="N23" i="1"/>
  <c r="N10" i="1"/>
  <c r="N16" i="1"/>
  <c r="N14" i="1"/>
  <c r="N11" i="1"/>
  <c r="N15" i="1" s="1"/>
  <c r="N17" i="1" s="1"/>
  <c r="N7" i="1"/>
  <c r="N5" i="1"/>
  <c r="N6" i="1"/>
  <c r="N8" i="1"/>
  <c r="M62" i="1"/>
  <c r="M63" i="1"/>
  <c r="M64" i="1"/>
  <c r="M60" i="1"/>
  <c r="M65" i="1"/>
  <c r="M61" i="1"/>
  <c r="M56" i="1"/>
  <c r="M55" i="1"/>
  <c r="M58" i="1" s="1"/>
  <c r="M57" i="1"/>
  <c r="M51" i="1"/>
  <c r="M50" i="1"/>
  <c r="M49" i="1"/>
  <c r="M48" i="1"/>
  <c r="M47" i="1"/>
  <c r="L9" i="1"/>
  <c r="L11" i="1" s="1"/>
  <c r="L60" i="1"/>
  <c r="L66" i="1" s="1"/>
  <c r="L55" i="1"/>
  <c r="L58" i="1" s="1"/>
  <c r="L52" i="1"/>
  <c r="M52" i="1" s="1"/>
  <c r="L41" i="1"/>
  <c r="L40" i="1"/>
  <c r="L33" i="1"/>
  <c r="L27" i="1"/>
  <c r="L36" i="1" s="1"/>
  <c r="L44" i="1"/>
  <c r="M9" i="1"/>
  <c r="M40" i="1"/>
  <c r="M44" i="1" s="1"/>
  <c r="M33" i="1"/>
  <c r="M27" i="1"/>
  <c r="M36" i="1" s="1"/>
  <c r="M16" i="1"/>
  <c r="M14" i="1"/>
  <c r="E14" i="1"/>
  <c r="E11" i="1"/>
  <c r="E23" i="1" s="1"/>
  <c r="I14" i="1"/>
  <c r="I11" i="1"/>
  <c r="I23" i="1" s="1"/>
  <c r="D14" i="1"/>
  <c r="D11" i="1"/>
  <c r="D23" i="1" s="1"/>
  <c r="H24" i="1"/>
  <c r="G24" i="1"/>
  <c r="F24" i="1"/>
  <c r="E24" i="1"/>
  <c r="D24" i="1"/>
  <c r="C24" i="1"/>
  <c r="C14" i="1"/>
  <c r="C11" i="1"/>
  <c r="C23" i="1" s="1"/>
  <c r="G14" i="1"/>
  <c r="G11" i="1"/>
  <c r="G23" i="1" s="1"/>
  <c r="I2" i="1"/>
  <c r="E2" i="1"/>
  <c r="M2" i="1"/>
  <c r="L24" i="1"/>
  <c r="K24" i="1"/>
  <c r="J24" i="1"/>
  <c r="I24" i="1"/>
  <c r="H16" i="1"/>
  <c r="L16" i="1"/>
  <c r="L14" i="1"/>
  <c r="H14" i="1"/>
  <c r="H11" i="1"/>
  <c r="H23" i="1" s="1"/>
  <c r="N19" i="1" l="1"/>
  <c r="N20" i="1" s="1"/>
  <c r="L15" i="1"/>
  <c r="L17" i="1" s="1"/>
  <c r="L19" i="1" s="1"/>
  <c r="L23" i="1"/>
  <c r="M66" i="1"/>
  <c r="M11" i="1"/>
  <c r="M15" i="1" s="1"/>
  <c r="M17" i="1" s="1"/>
  <c r="M19" i="1" s="1"/>
  <c r="E15" i="1"/>
  <c r="E17" i="1" s="1"/>
  <c r="E19" i="1" s="1"/>
  <c r="E20" i="1" s="1"/>
  <c r="C15" i="1"/>
  <c r="C17" i="1" s="1"/>
  <c r="C19" i="1" s="1"/>
  <c r="C20" i="1" s="1"/>
  <c r="M23" i="1"/>
  <c r="I15" i="1"/>
  <c r="I17" i="1" s="1"/>
  <c r="I19" i="1" s="1"/>
  <c r="I20" i="1" s="1"/>
  <c r="D15" i="1"/>
  <c r="D17" i="1" s="1"/>
  <c r="D19" i="1" s="1"/>
  <c r="D20" i="1" s="1"/>
  <c r="G15" i="1"/>
  <c r="G17" i="1" s="1"/>
  <c r="G19" i="1" s="1"/>
  <c r="G20" i="1" s="1"/>
  <c r="H15" i="1"/>
  <c r="H17" i="1" s="1"/>
  <c r="H19" i="1" s="1"/>
  <c r="H20" i="1" s="1"/>
  <c r="M20" i="1" l="1"/>
  <c r="M46" i="1"/>
  <c r="M53" i="1" s="1"/>
  <c r="M67" i="1" s="1"/>
  <c r="L20" i="1"/>
  <c r="L46" i="1"/>
  <c r="L53" i="1" s="1"/>
  <c r="L67" i="1" s="1"/>
</calcChain>
</file>

<file path=xl/sharedStrings.xml><?xml version="1.0" encoding="utf-8"?>
<sst xmlns="http://schemas.openxmlformats.org/spreadsheetml/2006/main" count="76" uniqueCount="71">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</sst>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21167</xdr:colOff>
      <xdr:row>0</xdr:row>
      <xdr:rowOff>0</xdr:rowOff>
    </xdr:from>
    <xdr:to>
      <xdr:col>13</xdr:col>
      <xdr:colOff>21167</xdr:colOff>
      <xdr:row>47</xdr:row>
      <xdr:rowOff>52917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9503834" y="0"/>
          <a:ext cx="0" cy="784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S69"/>
  <sheetViews>
    <sheetView tabSelected="1" zoomScale="120" zoomScaleNormal="120" workbookViewId="0">
      <pane xSplit="2" ySplit="3" topLeftCell="F29" activePane="bottomRight" state="frozen"/>
      <selection pane="topRight" activeCell="C1" sqref="C1"/>
      <selection pane="bottomLeft" activeCell="A4" sqref="A4"/>
      <selection pane="bottomRight" activeCell="L59" sqref="L59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5" width="9.1640625" style="3"/>
    <col min="6" max="6" width="8.83203125" style="3" customWidth="1"/>
    <col min="7" max="9" width="9.1640625" style="3"/>
    <col min="10" max="10" width="10.1640625" style="3" bestFit="1" customWidth="1"/>
    <col min="11" max="12" width="9.1640625" style="3"/>
  </cols>
  <sheetData>
    <row r="1" spans="1:19" x14ac:dyDescent="0.15">
      <c r="A1" t="s">
        <v>0</v>
      </c>
    </row>
    <row r="2" spans="1:19" x14ac:dyDescent="0.15">
      <c r="C2" s="4">
        <v>44227</v>
      </c>
      <c r="D2" s="4">
        <v>44318</v>
      </c>
      <c r="E2" s="4">
        <f>+F2-92</f>
        <v>44408</v>
      </c>
      <c r="F2" s="4">
        <v>44500</v>
      </c>
      <c r="G2" s="4">
        <v>44591</v>
      </c>
      <c r="H2" s="4">
        <v>44682</v>
      </c>
      <c r="I2" s="4">
        <f>+J2-91</f>
        <v>44773</v>
      </c>
      <c r="J2" s="4">
        <v>44864</v>
      </c>
      <c r="K2" s="4">
        <v>44955</v>
      </c>
      <c r="L2" s="4">
        <v>45046</v>
      </c>
      <c r="M2" s="1">
        <f>+I2+365</f>
        <v>45138</v>
      </c>
    </row>
    <row r="3" spans="1:19" x14ac:dyDescent="0.15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</row>
    <row r="4" spans="1:19" x14ac:dyDescent="0.15">
      <c r="B4" t="s">
        <v>46</v>
      </c>
      <c r="C4" s="4"/>
      <c r="D4" s="4"/>
      <c r="E4" s="4"/>
      <c r="F4" s="4"/>
      <c r="G4" s="4"/>
      <c r="H4" s="4"/>
      <c r="I4" s="4"/>
      <c r="J4" s="4"/>
      <c r="K4" s="4"/>
      <c r="L4" s="5">
        <v>77</v>
      </c>
      <c r="M4" s="5">
        <v>66</v>
      </c>
    </row>
    <row r="5" spans="1:19" x14ac:dyDescent="0.15">
      <c r="B5" t="s">
        <v>20</v>
      </c>
      <c r="C5" s="5"/>
      <c r="D5" s="5">
        <v>372</v>
      </c>
      <c r="E5" s="5"/>
      <c r="F5" s="5"/>
      <c r="G5" s="5">
        <v>643</v>
      </c>
      <c r="H5" s="5">
        <v>622</v>
      </c>
      <c r="I5" s="5">
        <v>496</v>
      </c>
      <c r="J5" s="5">
        <v>200</v>
      </c>
      <c r="K5" s="5">
        <v>226</v>
      </c>
      <c r="L5" s="5">
        <v>295</v>
      </c>
      <c r="M5" s="5">
        <v>379</v>
      </c>
      <c r="N5" s="2">
        <f>J5*1.1</f>
        <v>220.00000000000003</v>
      </c>
    </row>
    <row r="6" spans="1:19" x14ac:dyDescent="0.15">
      <c r="B6" t="s">
        <v>21</v>
      </c>
      <c r="C6" s="5"/>
      <c r="D6" s="5">
        <v>154</v>
      </c>
      <c r="E6" s="5"/>
      <c r="F6" s="5"/>
      <c r="G6" s="5">
        <v>125</v>
      </c>
      <c r="H6" s="5">
        <v>138</v>
      </c>
      <c r="I6" s="5">
        <v>220</v>
      </c>
      <c r="J6" s="5">
        <v>251</v>
      </c>
      <c r="K6" s="5">
        <v>294</v>
      </c>
      <c r="L6" s="5">
        <v>296</v>
      </c>
      <c r="M6" s="5">
        <v>253</v>
      </c>
      <c r="N6" s="2">
        <f>J6*1.1</f>
        <v>276.10000000000002</v>
      </c>
    </row>
    <row r="7" spans="1:19" x14ac:dyDescent="0.15">
      <c r="B7" t="s">
        <v>22</v>
      </c>
      <c r="C7" s="5"/>
      <c r="D7" s="5">
        <v>2050</v>
      </c>
      <c r="E7" s="5">
        <v>2370</v>
      </c>
      <c r="F7" s="5">
        <v>2940</v>
      </c>
      <c r="G7" s="5">
        <v>3260</v>
      </c>
      <c r="H7" s="5">
        <v>3750</v>
      </c>
      <c r="I7" s="5">
        <v>3810</v>
      </c>
      <c r="J7" s="5">
        <v>3830</v>
      </c>
      <c r="K7" s="5">
        <v>3620</v>
      </c>
      <c r="L7" s="5">
        <v>4284</v>
      </c>
      <c r="M7" s="2">
        <v>10323</v>
      </c>
      <c r="N7" s="2">
        <f>N9*0.88</f>
        <v>14080</v>
      </c>
    </row>
    <row r="8" spans="1:19" x14ac:dyDescent="0.15">
      <c r="B8" t="s">
        <v>19</v>
      </c>
      <c r="C8" s="5"/>
      <c r="D8" s="5">
        <v>2760</v>
      </c>
      <c r="E8" s="5"/>
      <c r="F8" s="5"/>
      <c r="G8" s="5">
        <v>3420</v>
      </c>
      <c r="H8" s="5">
        <v>3620</v>
      </c>
      <c r="I8" s="5">
        <v>2040</v>
      </c>
      <c r="J8" s="5">
        <v>1570</v>
      </c>
      <c r="K8" s="5">
        <v>1830</v>
      </c>
      <c r="L8" s="5">
        <v>2240</v>
      </c>
      <c r="M8" s="5">
        <v>2486</v>
      </c>
      <c r="N8" s="2">
        <f>J8*1.05</f>
        <v>1648.5</v>
      </c>
    </row>
    <row r="9" spans="1:19" s="8" customFormat="1" x14ac:dyDescent="0.15">
      <c r="B9" s="8" t="s">
        <v>1</v>
      </c>
      <c r="C9" s="9">
        <v>5003</v>
      </c>
      <c r="D9" s="9">
        <v>5661</v>
      </c>
      <c r="E9" s="9">
        <v>6507</v>
      </c>
      <c r="F9" s="9">
        <v>7103</v>
      </c>
      <c r="G9" s="9">
        <v>7643</v>
      </c>
      <c r="H9" s="9">
        <v>8288</v>
      </c>
      <c r="I9" s="9">
        <v>6704</v>
      </c>
      <c r="J9" s="9">
        <v>5931</v>
      </c>
      <c r="K9" s="9">
        <v>6051</v>
      </c>
      <c r="L9" s="8">
        <f>SUM(L4:L8)</f>
        <v>7192</v>
      </c>
      <c r="M9" s="8">
        <f>SUM(M4:M8)</f>
        <v>13507</v>
      </c>
      <c r="N9" s="8">
        <v>16000</v>
      </c>
    </row>
    <row r="10" spans="1:19" s="2" customFormat="1" x14ac:dyDescent="0.15">
      <c r="B10" s="2" t="s">
        <v>4</v>
      </c>
      <c r="C10" s="5">
        <v>1846</v>
      </c>
      <c r="D10" s="5">
        <v>2032</v>
      </c>
      <c r="E10" s="5">
        <v>2292</v>
      </c>
      <c r="F10" s="5"/>
      <c r="G10" s="5">
        <v>2644</v>
      </c>
      <c r="H10" s="5">
        <v>2857</v>
      </c>
      <c r="I10" s="5">
        <v>3789</v>
      </c>
      <c r="J10" s="5"/>
      <c r="K10" s="5"/>
      <c r="L10" s="5">
        <v>2544</v>
      </c>
      <c r="M10" s="2">
        <v>4045</v>
      </c>
      <c r="N10" s="2">
        <f>N9*0.2</f>
        <v>3200</v>
      </c>
    </row>
    <row r="11" spans="1:19" s="2" customFormat="1" x14ac:dyDescent="0.15">
      <c r="B11" s="2" t="s">
        <v>5</v>
      </c>
      <c r="C11" s="5">
        <f>+C9-C10</f>
        <v>3157</v>
      </c>
      <c r="D11" s="5">
        <f>+D9-D10</f>
        <v>3629</v>
      </c>
      <c r="E11" s="5">
        <f>+E9-E10</f>
        <v>4215</v>
      </c>
      <c r="F11" s="5"/>
      <c r="G11" s="5">
        <f>+G9-G10</f>
        <v>4999</v>
      </c>
      <c r="H11" s="5">
        <f>+H9-H10</f>
        <v>5431</v>
      </c>
      <c r="I11" s="5">
        <f>+I9-I10</f>
        <v>2915</v>
      </c>
      <c r="J11" s="5"/>
      <c r="K11" s="5"/>
      <c r="L11" s="5">
        <f>+L9-L10</f>
        <v>4648</v>
      </c>
      <c r="M11" s="2">
        <f>M9-M10</f>
        <v>9462</v>
      </c>
      <c r="N11" s="2">
        <f t="shared" ref="N11" si="0">N9-N10</f>
        <v>12800</v>
      </c>
    </row>
    <row r="12" spans="1:19" s="2" customFormat="1" x14ac:dyDescent="0.15">
      <c r="B12" s="2" t="s">
        <v>6</v>
      </c>
      <c r="C12" s="5">
        <v>1147</v>
      </c>
      <c r="D12" s="5">
        <v>1153</v>
      </c>
      <c r="E12" s="5">
        <v>1245</v>
      </c>
      <c r="F12" s="5"/>
      <c r="G12" s="5">
        <v>1466</v>
      </c>
      <c r="H12" s="5">
        <v>1618</v>
      </c>
      <c r="I12" s="5">
        <v>1824</v>
      </c>
      <c r="J12" s="5"/>
      <c r="K12" s="5"/>
      <c r="L12" s="5">
        <v>1875</v>
      </c>
      <c r="M12" s="2">
        <v>2040</v>
      </c>
      <c r="N12" s="2">
        <v>2040</v>
      </c>
    </row>
    <row r="13" spans="1:19" s="2" customFormat="1" x14ac:dyDescent="0.15">
      <c r="B13" s="2" t="s">
        <v>7</v>
      </c>
      <c r="C13" s="5">
        <v>503</v>
      </c>
      <c r="D13" s="5">
        <v>520</v>
      </c>
      <c r="E13" s="5">
        <v>526</v>
      </c>
      <c r="F13" s="5"/>
      <c r="G13" s="5">
        <v>563</v>
      </c>
      <c r="H13" s="5">
        <v>592</v>
      </c>
      <c r="I13" s="5">
        <v>592</v>
      </c>
      <c r="J13" s="5"/>
      <c r="K13" s="5"/>
      <c r="L13" s="5">
        <v>633</v>
      </c>
      <c r="M13" s="2">
        <v>622</v>
      </c>
      <c r="N13" s="2">
        <v>622</v>
      </c>
    </row>
    <row r="14" spans="1:19" s="2" customFormat="1" x14ac:dyDescent="0.15">
      <c r="B14" s="2" t="s">
        <v>3</v>
      </c>
      <c r="C14" s="5">
        <f t="shared" ref="C14" si="1">+C12+C13</f>
        <v>1650</v>
      </c>
      <c r="D14" s="5">
        <f t="shared" ref="D14:E14" si="2">+D12+D13</f>
        <v>1673</v>
      </c>
      <c r="E14" s="5">
        <f t="shared" si="2"/>
        <v>1771</v>
      </c>
      <c r="F14" s="5"/>
      <c r="G14" s="5">
        <f t="shared" ref="G14" si="3">+G12+G13</f>
        <v>2029</v>
      </c>
      <c r="H14" s="5">
        <f>+H12+H13</f>
        <v>2210</v>
      </c>
      <c r="I14" s="5">
        <f t="shared" ref="I14" si="4">+I12+I13</f>
        <v>2416</v>
      </c>
      <c r="J14" s="5"/>
      <c r="K14" s="5"/>
      <c r="L14" s="5">
        <f>+L12+L13</f>
        <v>2508</v>
      </c>
      <c r="M14" s="5">
        <f>+M12+M13</f>
        <v>2662</v>
      </c>
      <c r="N14" s="5">
        <f t="shared" ref="N14" si="5">+N12+N13</f>
        <v>2662</v>
      </c>
    </row>
    <row r="15" spans="1:19" s="2" customFormat="1" x14ac:dyDescent="0.15">
      <c r="B15" s="2" t="s">
        <v>2</v>
      </c>
      <c r="C15" s="5">
        <f t="shared" ref="C15" si="6">+C11-C14</f>
        <v>1507</v>
      </c>
      <c r="D15" s="5">
        <f t="shared" ref="D15:E15" si="7">+D11-D14</f>
        <v>1956</v>
      </c>
      <c r="E15" s="5">
        <f t="shared" si="7"/>
        <v>2444</v>
      </c>
      <c r="F15" s="5"/>
      <c r="G15" s="5">
        <f t="shared" ref="G15" si="8">+G11-G14</f>
        <v>2970</v>
      </c>
      <c r="H15" s="5">
        <f>+H11-H14</f>
        <v>3221</v>
      </c>
      <c r="I15" s="5">
        <f t="shared" ref="I15" si="9">+I11-I14</f>
        <v>499</v>
      </c>
      <c r="J15" s="5"/>
      <c r="K15" s="5"/>
      <c r="L15" s="5">
        <f>+L11-L14</f>
        <v>2140</v>
      </c>
      <c r="M15" s="5">
        <f>+M11-M14</f>
        <v>6800</v>
      </c>
      <c r="N15" s="5">
        <f t="shared" ref="N15" si="10">+N11-N14</f>
        <v>10138</v>
      </c>
    </row>
    <row r="16" spans="1:19" s="2" customFormat="1" x14ac:dyDescent="0.15">
      <c r="B16" s="2" t="s">
        <v>11</v>
      </c>
      <c r="C16" s="5">
        <v>-37</v>
      </c>
      <c r="D16" s="5">
        <v>88</v>
      </c>
      <c r="E16" s="5">
        <v>-50</v>
      </c>
      <c r="F16" s="5"/>
      <c r="G16" s="5">
        <v>-105</v>
      </c>
      <c r="H16" s="5">
        <f>18-68-13</f>
        <v>-63</v>
      </c>
      <c r="I16" s="5">
        <v>-24</v>
      </c>
      <c r="J16" s="5"/>
      <c r="K16" s="5"/>
      <c r="L16" s="5">
        <f>150-66-15</f>
        <v>69</v>
      </c>
      <c r="M16" s="2">
        <f>187-65+59</f>
        <v>181</v>
      </c>
      <c r="N16" s="2">
        <f t="shared" ref="N16" si="11">187-65+59</f>
        <v>181</v>
      </c>
    </row>
    <row r="17" spans="2:14" s="2" customFormat="1" x14ac:dyDescent="0.15">
      <c r="B17" s="2" t="s">
        <v>10</v>
      </c>
      <c r="C17" s="5">
        <f>+C15+C16</f>
        <v>1470</v>
      </c>
      <c r="D17" s="5">
        <f>+D15+D16</f>
        <v>2044</v>
      </c>
      <c r="E17" s="5">
        <f>+E15+E16</f>
        <v>2394</v>
      </c>
      <c r="F17" s="5"/>
      <c r="G17" s="5">
        <f>+G15+G16</f>
        <v>2865</v>
      </c>
      <c r="H17" s="5">
        <f>+H15+H16</f>
        <v>3158</v>
      </c>
      <c r="I17" s="5">
        <f>+I15+I16</f>
        <v>475</v>
      </c>
      <c r="J17" s="5"/>
      <c r="K17" s="5"/>
      <c r="L17" s="5">
        <f>+L15+L16</f>
        <v>2209</v>
      </c>
      <c r="M17" s="5">
        <f>+M15+M16</f>
        <v>6981</v>
      </c>
      <c r="N17" s="5">
        <f t="shared" ref="N17" si="12">+N15+N16</f>
        <v>10319</v>
      </c>
    </row>
    <row r="18" spans="2:14" s="2" customFormat="1" x14ac:dyDescent="0.15">
      <c r="B18" s="2" t="s">
        <v>9</v>
      </c>
      <c r="C18" s="5">
        <v>13</v>
      </c>
      <c r="D18" s="5">
        <v>132</v>
      </c>
      <c r="E18" s="5">
        <v>20</v>
      </c>
      <c r="F18" s="5"/>
      <c r="G18" s="5">
        <v>-138</v>
      </c>
      <c r="H18" s="5">
        <v>187</v>
      </c>
      <c r="I18" s="5">
        <v>-181</v>
      </c>
      <c r="J18" s="5"/>
      <c r="K18" s="5"/>
      <c r="L18" s="5">
        <v>166</v>
      </c>
      <c r="M18" s="2">
        <v>793</v>
      </c>
      <c r="N18" s="2">
        <f>N17*0.1</f>
        <v>1031.9000000000001</v>
      </c>
    </row>
    <row r="19" spans="2:14" s="2" customFormat="1" x14ac:dyDescent="0.15">
      <c r="B19" s="2" t="s">
        <v>8</v>
      </c>
      <c r="C19" s="5">
        <f>+C17-C18</f>
        <v>1457</v>
      </c>
      <c r="D19" s="5">
        <f>+D17-D18</f>
        <v>1912</v>
      </c>
      <c r="E19" s="5">
        <f>+E17-E18</f>
        <v>2374</v>
      </c>
      <c r="F19" s="5"/>
      <c r="G19" s="5">
        <f>+G17-G18</f>
        <v>3003</v>
      </c>
      <c r="H19" s="5">
        <f>+H17-H18</f>
        <v>2971</v>
      </c>
      <c r="I19" s="5">
        <f>+I17-I18</f>
        <v>656</v>
      </c>
      <c r="J19" s="5"/>
      <c r="K19" s="5"/>
      <c r="L19" s="5">
        <f>+L17-L18</f>
        <v>2043</v>
      </c>
      <c r="M19" s="2">
        <f>M17-M18</f>
        <v>6188</v>
      </c>
      <c r="N19" s="2">
        <f t="shared" ref="N19" si="13">N17-N18</f>
        <v>9287.1</v>
      </c>
    </row>
    <row r="20" spans="2:14" x14ac:dyDescent="0.15">
      <c r="B20" t="s">
        <v>12</v>
      </c>
      <c r="C20" s="6">
        <f>+C19/C21</f>
        <v>0.57725832012678291</v>
      </c>
      <c r="D20" s="6">
        <f>+D19/D21</f>
        <v>0.75632911392405067</v>
      </c>
      <c r="E20" s="6">
        <f>+E19/E21</f>
        <v>0.93759873617693523</v>
      </c>
      <c r="F20" s="6"/>
      <c r="G20" s="6">
        <f>+G19/G21</f>
        <v>1.1799607072691551</v>
      </c>
      <c r="H20" s="6">
        <f>+H19/H21</f>
        <v>1.1710681907765077</v>
      </c>
      <c r="I20" s="6">
        <f>+I19/I21</f>
        <v>0.26073131955484896</v>
      </c>
      <c r="J20" s="6"/>
      <c r="K20" s="6"/>
      <c r="L20" s="6">
        <f>+L19/L21</f>
        <v>0.82048192771084338</v>
      </c>
      <c r="M20" s="6">
        <f>+M19/M21</f>
        <v>2.4761904761904763</v>
      </c>
      <c r="N20" s="6">
        <f t="shared" ref="N20" si="14">+N19/N21</f>
        <v>3.7163265306122448</v>
      </c>
    </row>
    <row r="21" spans="2:14" x14ac:dyDescent="0.15">
      <c r="B21" t="s">
        <v>13</v>
      </c>
      <c r="C21" s="5">
        <v>2524</v>
      </c>
      <c r="D21" s="5">
        <v>2528</v>
      </c>
      <c r="E21" s="5">
        <v>2532</v>
      </c>
      <c r="G21" s="5">
        <v>2545</v>
      </c>
      <c r="H21" s="5">
        <v>2537</v>
      </c>
      <c r="I21" s="5">
        <v>2516</v>
      </c>
      <c r="J21" s="5"/>
      <c r="K21" s="5"/>
      <c r="L21" s="5">
        <v>2490</v>
      </c>
      <c r="M21" s="5">
        <v>2499</v>
      </c>
      <c r="N21" s="5">
        <v>2499</v>
      </c>
    </row>
    <row r="23" spans="2:14" x14ac:dyDescent="0.15">
      <c r="B23" t="s">
        <v>5</v>
      </c>
      <c r="C23" s="7">
        <f>C11/C9</f>
        <v>0.6310213871676994</v>
      </c>
      <c r="D23" s="7">
        <f>D11/D9</f>
        <v>0.6410528175234057</v>
      </c>
      <c r="E23" s="7">
        <f>E11/E9</f>
        <v>0.64776394651913327</v>
      </c>
      <c r="F23" s="7"/>
      <c r="G23" s="7">
        <f>G11/G9</f>
        <v>0.65406254088708626</v>
      </c>
      <c r="H23" s="7">
        <f>H11/H9</f>
        <v>0.65528474903474898</v>
      </c>
      <c r="I23" s="7">
        <f>I11/I9</f>
        <v>0.43481503579952269</v>
      </c>
      <c r="J23" s="7"/>
      <c r="K23" s="7"/>
      <c r="L23" s="7">
        <f>L11/L9</f>
        <v>0.64627363737486099</v>
      </c>
      <c r="M23" s="7">
        <f>M11/M9</f>
        <v>0.7005256533649219</v>
      </c>
      <c r="N23" s="7">
        <f>N11/N9</f>
        <v>0.8</v>
      </c>
    </row>
    <row r="24" spans="2:14" x14ac:dyDescent="0.15">
      <c r="B24" t="s">
        <v>24</v>
      </c>
      <c r="C24" s="7">
        <f t="shared" ref="C24:H24" si="15">C7/C9</f>
        <v>0</v>
      </c>
      <c r="D24" s="7">
        <f t="shared" si="15"/>
        <v>0.36212683271506801</v>
      </c>
      <c r="E24" s="7">
        <f t="shared" si="15"/>
        <v>0.36422314430613184</v>
      </c>
      <c r="F24" s="7">
        <f t="shared" si="15"/>
        <v>0.41390961565535689</v>
      </c>
      <c r="G24" s="7">
        <f t="shared" si="15"/>
        <v>0.42653408347507521</v>
      </c>
      <c r="H24" s="7">
        <f t="shared" si="15"/>
        <v>0.45246138996138996</v>
      </c>
      <c r="I24" s="7">
        <f t="shared" ref="I24:N24" si="16">I7/I9</f>
        <v>0.56831742243436756</v>
      </c>
      <c r="J24" s="7">
        <f t="shared" si="16"/>
        <v>0.64575956836958359</v>
      </c>
      <c r="K24" s="7">
        <f t="shared" si="16"/>
        <v>0.59824822343414308</v>
      </c>
      <c r="L24" s="7">
        <f t="shared" si="16"/>
        <v>0.59566184649610676</v>
      </c>
      <c r="M24" s="7">
        <f t="shared" si="16"/>
        <v>0.76427037832235134</v>
      </c>
      <c r="N24" s="7">
        <f t="shared" si="16"/>
        <v>0.88</v>
      </c>
    </row>
    <row r="27" spans="2:14" s="2" customFormat="1" x14ac:dyDescent="0.15">
      <c r="B27" s="2" t="s">
        <v>38</v>
      </c>
      <c r="C27" s="5"/>
      <c r="D27" s="5"/>
      <c r="E27" s="5"/>
      <c r="F27" s="5"/>
      <c r="G27" s="5"/>
      <c r="H27" s="5"/>
      <c r="I27" s="5"/>
      <c r="J27" s="5"/>
      <c r="K27" s="5"/>
      <c r="L27" s="2">
        <f>5079+10241</f>
        <v>15320</v>
      </c>
      <c r="M27" s="2">
        <f>5783+10240</f>
        <v>16023</v>
      </c>
    </row>
    <row r="28" spans="2:14" s="2" customFormat="1" x14ac:dyDescent="0.15">
      <c r="B28" s="2" t="s">
        <v>39</v>
      </c>
      <c r="C28" s="5"/>
      <c r="D28" s="5"/>
      <c r="E28" s="5"/>
      <c r="F28" s="5"/>
      <c r="G28" s="5"/>
      <c r="H28" s="5"/>
      <c r="I28" s="5"/>
      <c r="J28" s="5"/>
      <c r="K28" s="5"/>
      <c r="L28" s="2">
        <v>4080</v>
      </c>
      <c r="M28" s="2">
        <v>7066</v>
      </c>
    </row>
    <row r="29" spans="2:14" s="2" customFormat="1" x14ac:dyDescent="0.15">
      <c r="B29" s="2" t="s">
        <v>40</v>
      </c>
      <c r="C29" s="5"/>
      <c r="D29" s="5"/>
      <c r="E29" s="5"/>
      <c r="F29" s="5"/>
      <c r="G29" s="5"/>
      <c r="H29" s="5"/>
      <c r="I29" s="5"/>
      <c r="J29" s="5"/>
      <c r="K29" s="5"/>
      <c r="L29" s="2">
        <v>4611</v>
      </c>
      <c r="M29" s="2">
        <v>4319</v>
      </c>
    </row>
    <row r="30" spans="2:14" s="2" customFormat="1" x14ac:dyDescent="0.15">
      <c r="B30" s="2" t="s">
        <v>41</v>
      </c>
      <c r="C30" s="5"/>
      <c r="D30" s="5"/>
      <c r="E30" s="5"/>
      <c r="F30" s="5"/>
      <c r="G30" s="5"/>
      <c r="H30" s="5"/>
      <c r="I30" s="5"/>
      <c r="J30" s="5"/>
      <c r="K30" s="5"/>
      <c r="L30" s="2">
        <v>872</v>
      </c>
      <c r="M30" s="2">
        <v>1389</v>
      </c>
    </row>
    <row r="31" spans="2:14" s="2" customFormat="1" x14ac:dyDescent="0.15">
      <c r="B31" s="2" t="s">
        <v>42</v>
      </c>
      <c r="C31" s="5"/>
      <c r="D31" s="5"/>
      <c r="E31" s="5"/>
      <c r="F31" s="5"/>
      <c r="G31" s="5"/>
      <c r="H31" s="5"/>
      <c r="I31" s="5"/>
      <c r="J31" s="5"/>
      <c r="K31" s="5"/>
      <c r="L31" s="2">
        <v>3740</v>
      </c>
      <c r="M31" s="2">
        <v>3799</v>
      </c>
    </row>
    <row r="32" spans="2:14" s="2" customFormat="1" x14ac:dyDescent="0.15">
      <c r="B32" s="2" t="s">
        <v>43</v>
      </c>
      <c r="C32" s="5"/>
      <c r="D32" s="5"/>
      <c r="E32" s="5"/>
      <c r="F32" s="5"/>
      <c r="G32" s="5"/>
      <c r="H32" s="5"/>
      <c r="I32" s="5"/>
      <c r="J32" s="5"/>
      <c r="K32" s="5"/>
      <c r="L32" s="2">
        <v>1094</v>
      </c>
      <c r="M32" s="2">
        <v>1235</v>
      </c>
    </row>
    <row r="33" spans="2:13" s="2" customFormat="1" x14ac:dyDescent="0.15">
      <c r="B33" s="2" t="s">
        <v>44</v>
      </c>
      <c r="C33" s="5"/>
      <c r="D33" s="5"/>
      <c r="E33" s="5"/>
      <c r="F33" s="5"/>
      <c r="G33" s="5"/>
      <c r="H33" s="5"/>
      <c r="I33" s="5"/>
      <c r="J33" s="5"/>
      <c r="K33" s="5"/>
      <c r="L33" s="2">
        <f>4430+1541</f>
        <v>5971</v>
      </c>
      <c r="M33" s="2">
        <f>4430+1395</f>
        <v>5825</v>
      </c>
    </row>
    <row r="34" spans="2:13" s="2" customFormat="1" x14ac:dyDescent="0.15">
      <c r="B34" s="2" t="s">
        <v>9</v>
      </c>
      <c r="C34" s="5"/>
      <c r="D34" s="5"/>
      <c r="E34" s="5"/>
      <c r="F34" s="5"/>
      <c r="G34" s="5"/>
      <c r="H34" s="5"/>
      <c r="I34" s="5"/>
      <c r="J34" s="5"/>
      <c r="K34" s="5"/>
      <c r="L34" s="2">
        <v>4568</v>
      </c>
      <c r="M34" s="2">
        <v>5398</v>
      </c>
    </row>
    <row r="35" spans="2:13" s="2" customFormat="1" x14ac:dyDescent="0.15">
      <c r="B35" s="2" t="s">
        <v>45</v>
      </c>
      <c r="C35" s="5"/>
      <c r="D35" s="5"/>
      <c r="E35" s="5"/>
      <c r="F35" s="5"/>
      <c r="G35" s="5"/>
      <c r="H35" s="5"/>
      <c r="I35" s="5"/>
      <c r="J35" s="5"/>
      <c r="K35" s="5"/>
      <c r="L35" s="2">
        <v>4204</v>
      </c>
      <c r="M35" s="2">
        <v>4501</v>
      </c>
    </row>
    <row r="36" spans="2:13" s="2" customFormat="1" x14ac:dyDescent="0.15">
      <c r="B36" s="2" t="s">
        <v>37</v>
      </c>
      <c r="C36" s="5"/>
      <c r="D36" s="5"/>
      <c r="E36" s="5"/>
      <c r="F36" s="5"/>
      <c r="G36" s="5"/>
      <c r="H36" s="5"/>
      <c r="I36" s="5"/>
      <c r="J36" s="5"/>
      <c r="K36" s="5"/>
      <c r="L36" s="2">
        <f t="shared" ref="L36" si="17">SUM(L27:L35)</f>
        <v>44460</v>
      </c>
      <c r="M36" s="2">
        <f>SUM(M27:M35)</f>
        <v>49555</v>
      </c>
    </row>
    <row r="37" spans="2:13" s="2" customFormat="1" x14ac:dyDescent="0.15">
      <c r="C37" s="5"/>
      <c r="D37" s="5"/>
      <c r="E37" s="5"/>
      <c r="F37" s="5"/>
      <c r="G37" s="5"/>
      <c r="H37" s="5"/>
      <c r="I37" s="5"/>
      <c r="J37" s="5"/>
      <c r="K37" s="5"/>
    </row>
    <row r="38" spans="2:13" s="2" customFormat="1" x14ac:dyDescent="0.15">
      <c r="B38" s="2" t="s">
        <v>36</v>
      </c>
      <c r="C38" s="5"/>
      <c r="D38" s="5"/>
      <c r="E38" s="5"/>
      <c r="F38" s="5"/>
      <c r="G38" s="5"/>
      <c r="H38" s="5"/>
      <c r="I38" s="5"/>
      <c r="J38" s="5"/>
      <c r="K38" s="5"/>
      <c r="L38" s="2">
        <v>1141</v>
      </c>
      <c r="M38" s="2">
        <v>1929</v>
      </c>
    </row>
    <row r="39" spans="2:13" s="2" customFormat="1" x14ac:dyDescent="0.15">
      <c r="B39" s="2" t="s">
        <v>35</v>
      </c>
      <c r="C39" s="5"/>
      <c r="D39" s="5"/>
      <c r="E39" s="5"/>
      <c r="F39" s="5"/>
      <c r="G39" s="5"/>
      <c r="H39" s="5"/>
      <c r="I39" s="5"/>
      <c r="J39" s="5"/>
      <c r="K39" s="5"/>
      <c r="L39" s="2">
        <v>4869</v>
      </c>
      <c r="M39" s="2">
        <v>7156</v>
      </c>
    </row>
    <row r="40" spans="2:13" s="2" customFormat="1" x14ac:dyDescent="0.15">
      <c r="B40" s="2" t="s">
        <v>34</v>
      </c>
      <c r="C40" s="5"/>
      <c r="D40" s="5"/>
      <c r="E40" s="5"/>
      <c r="F40" s="5"/>
      <c r="G40" s="5"/>
      <c r="H40" s="5"/>
      <c r="I40" s="5"/>
      <c r="J40" s="5"/>
      <c r="K40" s="5"/>
      <c r="L40" s="2">
        <f>1250+9704</f>
        <v>10954</v>
      </c>
      <c r="M40" s="2">
        <f>1249+8456</f>
        <v>9705</v>
      </c>
    </row>
    <row r="41" spans="2:13" s="2" customFormat="1" x14ac:dyDescent="0.15">
      <c r="B41" s="2" t="s">
        <v>33</v>
      </c>
      <c r="C41" s="5"/>
      <c r="D41" s="5"/>
      <c r="E41" s="5"/>
      <c r="F41" s="5"/>
      <c r="G41" s="5"/>
      <c r="H41" s="5"/>
      <c r="I41" s="5"/>
      <c r="J41" s="5"/>
      <c r="K41" s="5"/>
      <c r="L41" s="2">
        <f>939</f>
        <v>939</v>
      </c>
      <c r="M41" s="2">
        <v>1041</v>
      </c>
    </row>
    <row r="42" spans="2:13" s="2" customFormat="1" x14ac:dyDescent="0.15">
      <c r="B42" s="2" t="s">
        <v>32</v>
      </c>
      <c r="C42" s="5"/>
      <c r="D42" s="5"/>
      <c r="E42" s="5"/>
      <c r="F42" s="5"/>
      <c r="G42" s="5"/>
      <c r="H42" s="5"/>
      <c r="I42" s="5"/>
      <c r="J42" s="5"/>
      <c r="K42" s="5"/>
      <c r="L42" s="2">
        <v>2037</v>
      </c>
      <c r="M42" s="2">
        <v>2223</v>
      </c>
    </row>
    <row r="43" spans="2:13" s="2" customFormat="1" x14ac:dyDescent="0.15">
      <c r="B43" s="2" t="s">
        <v>31</v>
      </c>
      <c r="C43" s="5"/>
      <c r="D43" s="5"/>
      <c r="E43" s="5"/>
      <c r="F43" s="5"/>
      <c r="G43" s="5"/>
      <c r="H43" s="5"/>
      <c r="I43" s="5"/>
      <c r="J43" s="5"/>
      <c r="K43" s="5"/>
      <c r="L43" s="2">
        <v>24520</v>
      </c>
      <c r="M43" s="2">
        <v>27501</v>
      </c>
    </row>
    <row r="44" spans="2:13" s="2" customFormat="1" x14ac:dyDescent="0.15">
      <c r="B44" s="2" t="s">
        <v>30</v>
      </c>
      <c r="C44" s="5"/>
      <c r="D44" s="5"/>
      <c r="E44" s="5"/>
      <c r="F44" s="5"/>
      <c r="G44" s="5"/>
      <c r="H44" s="5"/>
      <c r="I44" s="5"/>
      <c r="J44" s="5"/>
      <c r="K44" s="5"/>
      <c r="L44" s="2">
        <f t="shared" ref="L44" si="18">SUM(L38:L43)</f>
        <v>44460</v>
      </c>
      <c r="M44" s="2">
        <f>SUM(M38:M43)</f>
        <v>49555</v>
      </c>
    </row>
    <row r="46" spans="2:13" x14ac:dyDescent="0.15">
      <c r="B46" s="2" t="s">
        <v>8</v>
      </c>
      <c r="L46" s="5">
        <f>L19</f>
        <v>2043</v>
      </c>
      <c r="M46" s="5">
        <f>M19</f>
        <v>6188</v>
      </c>
    </row>
    <row r="47" spans="2:13" x14ac:dyDescent="0.15">
      <c r="B47" s="2" t="s">
        <v>53</v>
      </c>
      <c r="L47" s="3">
        <v>735</v>
      </c>
      <c r="M47">
        <f>1576-L47</f>
        <v>841</v>
      </c>
    </row>
    <row r="48" spans="2:13" x14ac:dyDescent="0.15">
      <c r="B48" s="2" t="s">
        <v>55</v>
      </c>
      <c r="L48" s="3">
        <v>384</v>
      </c>
      <c r="M48">
        <f>749-L48</f>
        <v>365</v>
      </c>
    </row>
    <row r="49" spans="2:13" x14ac:dyDescent="0.15">
      <c r="B49" s="2" t="s">
        <v>56</v>
      </c>
      <c r="L49" s="3">
        <v>14</v>
      </c>
      <c r="M49">
        <f>-45-L49</f>
        <v>-59</v>
      </c>
    </row>
    <row r="50" spans="2:13" x14ac:dyDescent="0.15">
      <c r="B50" s="2" t="s">
        <v>57</v>
      </c>
      <c r="L50" s="3">
        <v>-1135</v>
      </c>
      <c r="M50">
        <f>-1881-L50</f>
        <v>-746</v>
      </c>
    </row>
    <row r="51" spans="2:13" x14ac:dyDescent="0.15">
      <c r="B51" s="2" t="s">
        <v>46</v>
      </c>
      <c r="L51" s="3">
        <v>-34</v>
      </c>
      <c r="M51">
        <f>-102-L51</f>
        <v>-68</v>
      </c>
    </row>
    <row r="52" spans="2:13" x14ac:dyDescent="0.15">
      <c r="B52" s="2" t="s">
        <v>58</v>
      </c>
      <c r="L52" s="3">
        <f>-252+566-215+11+689+105</f>
        <v>904</v>
      </c>
      <c r="M52">
        <f>-3239+861-592+789+2675+236-L52</f>
        <v>-174</v>
      </c>
    </row>
    <row r="53" spans="2:13" x14ac:dyDescent="0.15">
      <c r="B53" t="s">
        <v>54</v>
      </c>
      <c r="L53" s="5">
        <f>SUM(L46:L52)</f>
        <v>2911</v>
      </c>
      <c r="M53" s="5">
        <f>SUM(M46:M52)</f>
        <v>6347</v>
      </c>
    </row>
    <row r="55" spans="2:13" x14ac:dyDescent="0.15">
      <c r="B55" s="2" t="s">
        <v>59</v>
      </c>
      <c r="L55" s="3">
        <f>2512-2801-221</f>
        <v>-510</v>
      </c>
      <c r="M55">
        <f>5111-5343-L55-435</f>
        <v>-157</v>
      </c>
    </row>
    <row r="56" spans="2:13" x14ac:dyDescent="0.15">
      <c r="B56" s="2" t="s">
        <v>60</v>
      </c>
      <c r="L56" s="3">
        <v>-248</v>
      </c>
      <c r="M56">
        <f>-537-L56</f>
        <v>-289</v>
      </c>
    </row>
    <row r="57" spans="2:13" x14ac:dyDescent="0.15">
      <c r="B57" s="2" t="s">
        <v>61</v>
      </c>
      <c r="L57" s="3">
        <v>-83</v>
      </c>
      <c r="M57">
        <f>-83-L57</f>
        <v>0</v>
      </c>
    </row>
    <row r="58" spans="2:13" x14ac:dyDescent="0.15">
      <c r="B58" s="2" t="s">
        <v>62</v>
      </c>
      <c r="L58" s="3">
        <f>SUM(L55:L57)</f>
        <v>-841</v>
      </c>
      <c r="M58" s="3">
        <f>SUM(M55:M57)</f>
        <v>-446</v>
      </c>
    </row>
    <row r="60" spans="2:13" x14ac:dyDescent="0.15">
      <c r="B60" s="2" t="s">
        <v>65</v>
      </c>
      <c r="L60" s="5">
        <f>246</f>
        <v>246</v>
      </c>
      <c r="M60" s="2">
        <f>247-L60</f>
        <v>1</v>
      </c>
    </row>
    <row r="61" spans="2:13" x14ac:dyDescent="0.15">
      <c r="B61" s="2" t="s">
        <v>66</v>
      </c>
      <c r="L61" s="5">
        <v>-507</v>
      </c>
      <c r="M61" s="2">
        <f>-1179-L61</f>
        <v>-672</v>
      </c>
    </row>
    <row r="62" spans="2:13" x14ac:dyDescent="0.15">
      <c r="B62" s="2" t="s">
        <v>67</v>
      </c>
      <c r="L62" s="5">
        <v>-99</v>
      </c>
      <c r="M62" s="2">
        <f>-199-L62</f>
        <v>-100</v>
      </c>
    </row>
    <row r="63" spans="2:13" x14ac:dyDescent="0.15">
      <c r="B63" s="2" t="s">
        <v>69</v>
      </c>
      <c r="L63" s="5">
        <v>0</v>
      </c>
      <c r="M63" s="2">
        <f>-3067-L63</f>
        <v>-3067</v>
      </c>
    </row>
    <row r="64" spans="2:13" x14ac:dyDescent="0.15">
      <c r="B64" s="2" t="s">
        <v>34</v>
      </c>
      <c r="L64" s="5">
        <v>0</v>
      </c>
      <c r="M64" s="2">
        <f>-1250-L64</f>
        <v>-1250</v>
      </c>
    </row>
    <row r="65" spans="2:13" x14ac:dyDescent="0.15">
      <c r="B65" s="2" t="s">
        <v>68</v>
      </c>
      <c r="L65" s="5">
        <v>-20</v>
      </c>
      <c r="M65" s="2">
        <f>-31-L65</f>
        <v>-11</v>
      </c>
    </row>
    <row r="66" spans="2:13" x14ac:dyDescent="0.15">
      <c r="B66" t="s">
        <v>64</v>
      </c>
      <c r="L66" s="5">
        <f>SUM(L60:L65)</f>
        <v>-380</v>
      </c>
      <c r="M66" s="5">
        <f>SUM(M60:M65)</f>
        <v>-5099</v>
      </c>
    </row>
    <row r="67" spans="2:13" x14ac:dyDescent="0.15">
      <c r="B67" t="s">
        <v>63</v>
      </c>
      <c r="L67" s="5">
        <f>L66+L58+L53</f>
        <v>1690</v>
      </c>
      <c r="M67" s="5">
        <f>M66+M58+M53</f>
        <v>802</v>
      </c>
    </row>
    <row r="69" spans="2:13" x14ac:dyDescent="0.15">
      <c r="B69" t="s">
        <v>70</v>
      </c>
      <c r="L69" s="5">
        <f>(L28/L9)*90</f>
        <v>51.056729699666299</v>
      </c>
      <c r="M69" s="5">
        <f>(M28/M9)*90</f>
        <v>47.082253646257499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2023-09-07T01:15:37Z</dcterms:modified>
</cp:coreProperties>
</file>