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8C18726-0AB7-41A9-A082-D8C2AC4AFE01}" xr6:coauthVersionLast="47" xr6:coauthVersionMax="47" xr10:uidLastSave="{00000000-0000-0000-0000-000000000000}"/>
  <bookViews>
    <workbookView xWindow="-34860" yWindow="2100" windowWidth="30765" windowHeight="1722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9" l="1"/>
  <c r="N16" i="9" s="1"/>
  <c r="D10" i="1" l="1"/>
  <c r="D11" i="1" s="1"/>
  <c r="I469" i="1" l="1"/>
  <c r="L469" i="1"/>
  <c r="H469" i="1" s="1"/>
  <c r="I468" i="1"/>
  <c r="L468" i="1"/>
  <c r="H468" i="1" s="1"/>
  <c r="I425" i="1"/>
  <c r="L425" i="1"/>
  <c r="H425" i="1" s="1"/>
  <c r="J468" i="1" l="1"/>
  <c r="J469" i="1"/>
  <c r="J425" i="1"/>
  <c r="I206" i="1" l="1"/>
  <c r="L206" i="1"/>
  <c r="H206" i="1" s="1"/>
  <c r="J206" i="1" l="1"/>
  <c r="I161" i="1"/>
  <c r="L161" i="1"/>
  <c r="H161" i="1" s="1"/>
  <c r="I299" i="1"/>
  <c r="L299" i="1"/>
  <c r="H299" i="1" s="1"/>
  <c r="L211" i="1"/>
  <c r="H211" i="1" s="1"/>
  <c r="J161" i="1" l="1"/>
  <c r="J299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4" i="1" l="1"/>
  <c r="L84" i="1"/>
  <c r="H84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4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2" i="1"/>
  <c r="L82" i="1"/>
  <c r="H82" i="1" s="1"/>
  <c r="J82" i="1" l="1"/>
  <c r="I90" i="1" l="1"/>
  <c r="L90" i="1"/>
  <c r="H90" i="1" s="1"/>
  <c r="I94" i="1"/>
  <c r="L94" i="1"/>
  <c r="H94" i="1" s="1"/>
  <c r="I80" i="1"/>
  <c r="L80" i="1"/>
  <c r="H80" i="1" s="1"/>
  <c r="O49" i="6"/>
  <c r="N49" i="6"/>
  <c r="M49" i="6"/>
  <c r="J90" i="1" l="1"/>
  <c r="J94" i="1"/>
  <c r="J80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8" i="1"/>
  <c r="L78" i="1"/>
  <c r="H78" i="1" s="1"/>
  <c r="J78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5" i="1"/>
  <c r="L75" i="1"/>
  <c r="H75" i="1" s="1"/>
  <c r="J75" i="1" l="1"/>
  <c r="I83" i="1"/>
  <c r="L83" i="1"/>
  <c r="H83" i="1" s="1"/>
  <c r="I69" i="1"/>
  <c r="L69" i="1"/>
  <c r="I76" i="1"/>
  <c r="L76" i="1"/>
  <c r="H76" i="1" s="1"/>
  <c r="J83" i="1" l="1"/>
  <c r="J76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6" i="1"/>
  <c r="L86" i="1"/>
  <c r="H86" i="1" s="1"/>
  <c r="J320" i="1" l="1"/>
  <c r="J86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1" i="1" l="1"/>
  <c r="L81" i="1"/>
  <c r="H81" i="1" s="1"/>
  <c r="J81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7" i="1"/>
  <c r="L77" i="1"/>
  <c r="H77" i="1" s="1"/>
  <c r="J110" i="1" l="1"/>
  <c r="J77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9" i="1"/>
  <c r="L79" i="1"/>
  <c r="H79" i="1" s="1"/>
  <c r="J49" i="1" l="1"/>
  <c r="J79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3" i="1"/>
  <c r="H73" i="1" s="1"/>
  <c r="I73" i="1"/>
  <c r="J73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72" i="1" l="1"/>
  <c r="H72" i="1" s="1"/>
  <c r="I72" i="1"/>
  <c r="L21" i="1"/>
  <c r="J72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4" i="1" l="1"/>
  <c r="L74" i="1"/>
  <c r="H74" i="1" s="1"/>
  <c r="J74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1" i="1"/>
  <c r="J251" i="1"/>
  <c r="J253" i="1"/>
  <c r="J17" i="1"/>
  <c r="J23" i="1"/>
  <c r="J247" i="1"/>
  <c r="J15" i="1"/>
  <c r="J241" i="1"/>
  <c r="J245" i="1"/>
  <c r="J10" i="1"/>
  <c r="J19" i="1"/>
  <c r="J250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l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l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l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B10" i="5"/>
  <c r="D145" i="1" l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l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2" i="1"/>
  <c r="D456" i="1" l="1"/>
  <c r="D457" i="1" s="1"/>
  <c r="D458" i="1" s="1"/>
  <c r="D459" i="1" s="1"/>
  <c r="D460" i="1" s="1"/>
  <c r="D461" i="1" s="1"/>
  <c r="D438" i="1"/>
  <c r="D439" i="1" l="1"/>
  <c r="D462" i="1"/>
  <c r="D463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32" i="1" l="1"/>
  <c r="D464" i="1"/>
  <c r="D465" i="1" s="1"/>
  <c r="D466" i="1" s="1"/>
  <c r="D467" i="1" s="1"/>
  <c r="A34" i="6"/>
  <c r="A35" i="6" s="1"/>
  <c r="A23" i="6" s="1"/>
  <c r="A17" i="6" s="1"/>
  <c r="A24" i="6" s="1"/>
  <c r="A18" i="6"/>
  <c r="D425" i="1" l="1"/>
  <c r="D468" i="1"/>
  <c r="D469" i="1" s="1"/>
  <c r="D470" i="1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<sst xmlns="http://schemas.openxmlformats.org/spreadsheetml/2006/main" count="2938" uniqueCount="1812">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</sst>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theme" Target="theme/theme1.xml"/><Relationship Id="rId200" Type="http://schemas.microsoft.com/office/2017/10/relationships/person" Target="persons/person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styles" Target="styles.xml"/><Relationship Id="rId201" Type="http://schemas.openxmlformats.org/officeDocument/2006/relationships/calcChain" Target="calcChai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comments" Target="../comments1.xm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microsoft.com/office/2017/10/relationships/threadedComment" Target="../threadedComments/threadedComment1.x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0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D9" sqref="D9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217</v>
      </c>
      <c r="H2" s="6">
        <f>SUM(H4:H456)-H6-H13-H11-H17-H23-H27-H47-H55</f>
        <v>5101220.9210663456</v>
      </c>
      <c r="M2" s="9">
        <f>MIN(M4:M93)</f>
        <v>45530</v>
      </c>
      <c r="O2" s="10">
        <f>AVERAGE(O4:O22)</f>
        <v>0.12998613075697502</v>
      </c>
      <c r="S2" s="102" t="s">
        <v>312</v>
      </c>
      <c r="T2" s="102"/>
      <c r="U2" s="102"/>
      <c r="V2" s="102"/>
      <c r="W2" s="102"/>
      <c r="X2" s="102"/>
      <c r="Y2" s="102" t="s">
        <v>311</v>
      </c>
      <c r="Z2" s="102"/>
      <c r="AA2" s="102"/>
      <c r="AB2" s="102"/>
      <c r="AC2" s="102"/>
      <c r="AD2" s="102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/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/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/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/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/>
      <c r="B15"/>
      <c r="C15"/>
      <c r="D15" s="1">
        <f>+D14+1</f>
        <v>9</v>
      </c>
      <c r="E15" s="39" t="s">
        <v>33</v>
      </c>
      <c r="F15" s="1" t="s">
        <v>34</v>
      </c>
      <c r="G15" s="7">
        <v>287.98</v>
      </c>
      <c r="H15" s="6">
        <f>+G15*L15</f>
        <v>155221.22</v>
      </c>
      <c r="I15" s="6">
        <f>[9]Main!$J$5-[9]Main!$J$6</f>
        <v>-53344</v>
      </c>
      <c r="J15" s="6">
        <f t="shared" si="1"/>
        <v>208565.22</v>
      </c>
      <c r="K15" s="3" t="s">
        <v>1073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98.88</v>
      </c>
      <c r="H20" s="6">
        <f>+G20*L20</f>
        <v>123104.81696928</v>
      </c>
      <c r="I20" s="6">
        <f>+[15]Main!$J$5-[15]Main!$J$6</f>
        <v>-20578</v>
      </c>
      <c r="J20" s="6">
        <f t="shared" ref="J20:J26" si="2">H20-I20</f>
        <v>143682.81696928001</v>
      </c>
      <c r="K20" s="3" t="s">
        <v>1073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">
      <c r="A63"/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1073</v>
      </c>
      <c r="L65" s="6">
        <f>+[56]Main!$L$3</f>
        <v>100.976249</v>
      </c>
      <c r="M65" s="9">
        <v>45572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x14ac:dyDescent="0.2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A72"/>
      <c r="B72"/>
      <c r="C72"/>
      <c r="D72" s="25">
        <f t="shared" si="6"/>
        <v>61</v>
      </c>
      <c r="E72" s="14" t="s">
        <v>53</v>
      </c>
      <c r="F72" s="1" t="s">
        <v>54</v>
      </c>
      <c r="G72" s="7">
        <v>35.880000000000003</v>
      </c>
      <c r="H72" s="6">
        <f>+G72*L72</f>
        <v>13807.263058680001</v>
      </c>
      <c r="I72" s="6">
        <f>+[63]Main!$K$5-[63]Main!$K$6</f>
        <v>9202</v>
      </c>
      <c r="J72" s="6">
        <f>H72-I72</f>
        <v>4605.2630586800005</v>
      </c>
      <c r="K72" s="3" t="s">
        <v>1279</v>
      </c>
      <c r="L72" s="6">
        <f>+[63]Main!$K$3</f>
        <v>384.81781100000001</v>
      </c>
      <c r="M72" s="9">
        <v>45631</v>
      </c>
      <c r="AF72" s="1" t="s">
        <v>609</v>
      </c>
    </row>
    <row r="73" spans="1:32" x14ac:dyDescent="0.2">
      <c r="D73">
        <f t="shared" si="6"/>
        <v>62</v>
      </c>
      <c r="E73" s="5" t="s">
        <v>101</v>
      </c>
      <c r="F73" s="1" t="s">
        <v>102</v>
      </c>
      <c r="G73" s="3">
        <v>49.82</v>
      </c>
      <c r="H73" s="6">
        <f>+G73*L73</f>
        <v>7284.2365536200004</v>
      </c>
      <c r="I73" s="6">
        <f>+[64]Main!$L$5-[64]Main!$L$6</f>
        <v>309.9079999999999</v>
      </c>
      <c r="J73" s="6">
        <f>+H73-I73</f>
        <v>6974.3285536200001</v>
      </c>
      <c r="K73" s="9" t="s">
        <v>1073</v>
      </c>
      <c r="L73" s="6">
        <f>+[64]Main!$L$3</f>
        <v>146.21109100000001</v>
      </c>
      <c r="M73" s="9">
        <v>45539</v>
      </c>
      <c r="AE73" s="1">
        <v>1989</v>
      </c>
    </row>
    <row r="74" spans="1:32" x14ac:dyDescent="0.2">
      <c r="D74" s="1">
        <f t="shared" si="6"/>
        <v>63</v>
      </c>
      <c r="E74" s="5" t="s">
        <v>296</v>
      </c>
      <c r="F74" t="s">
        <v>297</v>
      </c>
      <c r="G74" s="22">
        <v>1992</v>
      </c>
      <c r="H74" s="6">
        <f>+G74*L74/100*GBP</f>
        <v>5742.3752022000008</v>
      </c>
      <c r="I74" s="6">
        <f>+[65]Main!$K$5-[65]Main!$K$6</f>
        <v>-1276</v>
      </c>
      <c r="J74" s="6">
        <f t="shared" ref="J74:J87" si="9">+H74-I74</f>
        <v>7018.3752022000008</v>
      </c>
      <c r="K74" s="3" t="s">
        <v>1073</v>
      </c>
      <c r="L74" s="6">
        <f>+[65]Main!$K$3</f>
        <v>221.74757500000001</v>
      </c>
      <c r="M74" s="9">
        <v>45541</v>
      </c>
    </row>
    <row r="75" spans="1:32" x14ac:dyDescent="0.2">
      <c r="D75" s="1">
        <f t="shared" si="6"/>
        <v>64</v>
      </c>
      <c r="E75" s="5" t="s">
        <v>276</v>
      </c>
      <c r="F75" t="s">
        <v>277</v>
      </c>
      <c r="G75" s="3">
        <v>2587.5</v>
      </c>
      <c r="H75" s="6">
        <f>+G75*L75/JPY</f>
        <v>9510.5627333907069</v>
      </c>
      <c r="I75" s="6">
        <f>([66]Main!$L$5-[66]Main!$L$6)/JPY</f>
        <v>2512.9707401032701</v>
      </c>
      <c r="J75" s="6">
        <f>+H75-I75</f>
        <v>6997.5919932874367</v>
      </c>
      <c r="K75" s="3" t="s">
        <v>1073</v>
      </c>
      <c r="L75" s="6">
        <f>+[66]Main!$L$3</f>
        <v>533.87796600000001</v>
      </c>
      <c r="M75" s="9">
        <v>45567</v>
      </c>
    </row>
    <row r="76" spans="1:32" x14ac:dyDescent="0.2">
      <c r="A76" t="s">
        <v>334</v>
      </c>
      <c r="B76"/>
      <c r="C76"/>
      <c r="D76" s="1">
        <f t="shared" si="6"/>
        <v>65</v>
      </c>
      <c r="E76" s="5" t="s">
        <v>131</v>
      </c>
      <c r="F76" s="1" t="s">
        <v>132</v>
      </c>
      <c r="G76" s="3">
        <v>25.49</v>
      </c>
      <c r="H76" s="6">
        <f t="shared" ref="H76:H81" si="10">+G76*L76</f>
        <v>3477.2290048199993</v>
      </c>
      <c r="I76" s="6">
        <f>+[67]Main!$N$5-[67]Main!$N$6</f>
        <v>-3514.8</v>
      </c>
      <c r="J76" s="6">
        <f>+H76-I76</f>
        <v>6992.0290048199995</v>
      </c>
      <c r="K76" s="3" t="s">
        <v>1073</v>
      </c>
      <c r="L76" s="6">
        <f>+[67]Main!$N$3</f>
        <v>136.41541799999999</v>
      </c>
      <c r="M76" s="9">
        <v>45566</v>
      </c>
    </row>
    <row r="77" spans="1:32" s="34" customFormat="1" x14ac:dyDescent="0.2">
      <c r="A77" s="34" t="s">
        <v>334</v>
      </c>
      <c r="D77" s="34">
        <f t="shared" si="6"/>
        <v>66</v>
      </c>
      <c r="E77" s="59" t="s">
        <v>129</v>
      </c>
      <c r="F77" s="34" t="s">
        <v>130</v>
      </c>
      <c r="G77" s="60">
        <v>84.24</v>
      </c>
      <c r="H77" s="36">
        <f t="shared" si="10"/>
        <v>8901.3817620000009</v>
      </c>
      <c r="I77" s="36">
        <f>+[68]Main!$L$5-[68]Main!$L$6</f>
        <v>1024.6570000000002</v>
      </c>
      <c r="J77" s="36">
        <f>+H77-I77</f>
        <v>7876.7247620000007</v>
      </c>
      <c r="K77" s="60" t="s">
        <v>1073</v>
      </c>
      <c r="L77" s="36">
        <f>+[68]Main!$L$3</f>
        <v>105.66692500000001</v>
      </c>
      <c r="M77" s="61">
        <v>45545</v>
      </c>
      <c r="N77" s="60"/>
      <c r="O77" s="60"/>
      <c r="P77" s="60"/>
      <c r="Q77" s="60"/>
      <c r="R77" s="60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2" x14ac:dyDescent="0.2">
      <c r="D78" s="1">
        <f t="shared" si="6"/>
        <v>67</v>
      </c>
      <c r="E78" s="5" t="s">
        <v>686</v>
      </c>
      <c r="F78" t="s">
        <v>687</v>
      </c>
      <c r="G78" s="7">
        <v>56.68</v>
      </c>
      <c r="H78" s="6">
        <f t="shared" si="10"/>
        <v>6668.9448810399999</v>
      </c>
      <c r="I78" s="6">
        <f>+[69]Main!$K$5-[69]Main!$K$6</f>
        <v>707.18499999999995</v>
      </c>
      <c r="J78" s="6">
        <f>+H78-I78</f>
        <v>5961.7598810399995</v>
      </c>
      <c r="K78" s="3" t="s">
        <v>1073</v>
      </c>
      <c r="L78" s="6">
        <f>+[69]Main!$K$3</f>
        <v>117.659578</v>
      </c>
      <c r="M78" s="9">
        <v>45570</v>
      </c>
    </row>
    <row r="79" spans="1:32" x14ac:dyDescent="0.2">
      <c r="D79" s="1">
        <f t="shared" si="6"/>
        <v>68</v>
      </c>
      <c r="E79" s="5" t="s">
        <v>122</v>
      </c>
      <c r="F79" s="1" t="s">
        <v>123</v>
      </c>
      <c r="G79" s="3">
        <v>25.59</v>
      </c>
      <c r="H79" s="6">
        <f t="shared" si="10"/>
        <v>7299.5916427500006</v>
      </c>
      <c r="I79" s="6">
        <f>+[70]Main!$M$5-[70]Main!$M$6</f>
        <v>1434.3040000000001</v>
      </c>
      <c r="J79" s="6">
        <f t="shared" si="9"/>
        <v>5865.2876427500005</v>
      </c>
      <c r="K79" s="3" t="s">
        <v>1073</v>
      </c>
      <c r="L79" s="6">
        <f>+[70]Main!$M$3</f>
        <v>285.25172500000002</v>
      </c>
      <c r="M79" s="9">
        <v>45540</v>
      </c>
    </row>
    <row r="80" spans="1:32" x14ac:dyDescent="0.2">
      <c r="D80" s="1">
        <f t="shared" si="6"/>
        <v>69</v>
      </c>
      <c r="E80" s="5" t="s">
        <v>698</v>
      </c>
      <c r="F80" t="s">
        <v>699</v>
      </c>
      <c r="G80" s="54">
        <v>25</v>
      </c>
      <c r="H80" s="30">
        <f>+G80*L80</f>
        <v>4689.6500000000005</v>
      </c>
      <c r="I80" s="30">
        <f>+[71]Main!$N$5-[71]Main!$N$6</f>
        <v>-1130.3990000000001</v>
      </c>
      <c r="J80" s="30">
        <f t="shared" ref="J80:J86" si="11">+H80-I80</f>
        <v>5820.0490000000009</v>
      </c>
      <c r="K80" s="28" t="s">
        <v>1073</v>
      </c>
      <c r="L80" s="30">
        <f>+[71]Main!$N$3</f>
        <v>187.58600000000001</v>
      </c>
      <c r="M80" s="37">
        <v>45579</v>
      </c>
    </row>
    <row r="81" spans="1:32" x14ac:dyDescent="0.2">
      <c r="A81"/>
      <c r="B81"/>
      <c r="C81"/>
      <c r="D81" s="1">
        <f>+D80+1</f>
        <v>70</v>
      </c>
      <c r="E81" s="5" t="s">
        <v>152</v>
      </c>
      <c r="F81" s="1" t="s">
        <v>153</v>
      </c>
      <c r="G81" s="3">
        <v>86.43</v>
      </c>
      <c r="H81" s="6">
        <f t="shared" si="10"/>
        <v>5432.4712200000004</v>
      </c>
      <c r="I81" s="6">
        <f>+[72]Main!$K$5-[72]Main!$K$6</f>
        <v>481.55700000000002</v>
      </c>
      <c r="J81" s="6">
        <f t="shared" si="11"/>
        <v>4950.9142200000006</v>
      </c>
      <c r="K81" s="3" t="s">
        <v>1073</v>
      </c>
      <c r="L81" s="6">
        <f>+[72]Main!$K$3</f>
        <v>62.853999999999999</v>
      </c>
      <c r="M81" s="9">
        <v>45549</v>
      </c>
    </row>
    <row r="82" spans="1:32" x14ac:dyDescent="0.2">
      <c r="A82"/>
      <c r="B82"/>
      <c r="C82"/>
      <c r="D82" s="1">
        <f t="shared" si="6"/>
        <v>71</v>
      </c>
      <c r="E82" s="5" t="s">
        <v>681</v>
      </c>
      <c r="F82" t="s">
        <v>998</v>
      </c>
      <c r="G82" s="3">
        <v>35.46</v>
      </c>
      <c r="H82" s="6">
        <f>+G82*L82/DKK</f>
        <v>4983.0922488309479</v>
      </c>
      <c r="I82" s="6">
        <f>([73]Main!$K$5-[73]Main!$K$6)/DKK</f>
        <v>356.95054555760237</v>
      </c>
      <c r="J82" s="6">
        <f t="shared" si="11"/>
        <v>4626.1417032733452</v>
      </c>
      <c r="K82" s="3" t="s">
        <v>1073</v>
      </c>
      <c r="L82" s="6">
        <f>+[73]Main!$K$3</f>
        <v>991.7</v>
      </c>
      <c r="M82" s="9">
        <v>45581</v>
      </c>
    </row>
    <row r="83" spans="1:32" x14ac:dyDescent="0.2">
      <c r="A83" s="1" t="s">
        <v>334</v>
      </c>
      <c r="D83" s="1">
        <f t="shared" si="6"/>
        <v>72</v>
      </c>
      <c r="E83" s="5" t="s">
        <v>805</v>
      </c>
      <c r="F83" t="s">
        <v>806</v>
      </c>
      <c r="G83" s="3">
        <v>19.79</v>
      </c>
      <c r="H83" s="6">
        <f>+G83*L83</f>
        <v>4789.1799999999994</v>
      </c>
      <c r="I83" s="6">
        <f>+[74]Main!$L$5-[74]Main!$L$6</f>
        <v>-43</v>
      </c>
      <c r="J83" s="6">
        <f t="shared" si="11"/>
        <v>4832.1799999999994</v>
      </c>
      <c r="K83" s="3" t="s">
        <v>1073</v>
      </c>
      <c r="L83" s="6">
        <f>+[74]Main!$L$3</f>
        <v>242</v>
      </c>
      <c r="M83" s="9">
        <v>45566</v>
      </c>
    </row>
    <row r="84" spans="1:32" x14ac:dyDescent="0.2">
      <c r="A84"/>
      <c r="B84"/>
      <c r="C84"/>
      <c r="D84" s="1">
        <f t="shared" si="6"/>
        <v>73</v>
      </c>
      <c r="E84" s="5" t="s">
        <v>198</v>
      </c>
      <c r="F84" s="1" t="s">
        <v>199</v>
      </c>
      <c r="G84" s="7">
        <v>184</v>
      </c>
      <c r="H84" s="6">
        <f>+G84*L84</f>
        <v>5291.9408320000002</v>
      </c>
      <c r="I84" s="6">
        <f>+[75]Main!$K$5-[75]Main!$K$6</f>
        <v>694.2120000000001</v>
      </c>
      <c r="J84" s="6">
        <f>+H84-I84</f>
        <v>4597.7288319999998</v>
      </c>
      <c r="K84" s="3" t="s">
        <v>1279</v>
      </c>
      <c r="L84" s="6">
        <f>+[75]Main!$K$3</f>
        <v>28.760548</v>
      </c>
      <c r="M84" s="9">
        <v>45631</v>
      </c>
    </row>
    <row r="85" spans="1:32" x14ac:dyDescent="0.2">
      <c r="A85" t="s">
        <v>334</v>
      </c>
      <c r="B85"/>
      <c r="C85"/>
      <c r="D85" s="1">
        <f t="shared" si="6"/>
        <v>74</v>
      </c>
      <c r="E85" s="5" t="s">
        <v>87</v>
      </c>
      <c r="F85" s="1" t="s">
        <v>88</v>
      </c>
      <c r="G85" s="7">
        <v>52</v>
      </c>
      <c r="H85" s="6">
        <f>+G85*L85</f>
        <v>4916.1971560000002</v>
      </c>
      <c r="I85" s="6">
        <f>+[76]Main!$L$5-[76]Main!$L$6</f>
        <v>436.94799999999998</v>
      </c>
      <c r="J85" s="6">
        <f t="shared" si="11"/>
        <v>4479.2491559999999</v>
      </c>
      <c r="K85" s="3" t="s">
        <v>1073</v>
      </c>
      <c r="L85" s="6">
        <f>+[76]Main!$L$3</f>
        <v>94.542253000000002</v>
      </c>
      <c r="M85" s="9">
        <v>45583</v>
      </c>
    </row>
    <row r="86" spans="1:32" x14ac:dyDescent="0.2">
      <c r="A86"/>
      <c r="B86"/>
      <c r="C86"/>
      <c r="D86" s="1">
        <f t="shared" si="6"/>
        <v>75</v>
      </c>
      <c r="E86" s="5" t="s">
        <v>679</v>
      </c>
      <c r="F86" t="s">
        <v>680</v>
      </c>
      <c r="G86" s="7">
        <v>245</v>
      </c>
      <c r="H86" s="6">
        <f>+G86*L86</f>
        <v>5319.6058649999995</v>
      </c>
      <c r="I86" s="6">
        <f>+[77]Main!$M$5-[77]Main!$M$6</f>
        <v>946.1869999999999</v>
      </c>
      <c r="J86" s="6">
        <f t="shared" si="11"/>
        <v>4373.4188649999996</v>
      </c>
      <c r="K86" s="3" t="s">
        <v>1073</v>
      </c>
      <c r="L86" s="6">
        <f>+[77]Main!$M$3</f>
        <v>21.712676999999999</v>
      </c>
      <c r="M86" s="9">
        <v>45556</v>
      </c>
    </row>
    <row r="87" spans="1:32" x14ac:dyDescent="0.2">
      <c r="A87" t="s">
        <v>334</v>
      </c>
      <c r="B87"/>
      <c r="C87"/>
      <c r="D87" s="1">
        <f t="shared" si="6"/>
        <v>76</v>
      </c>
      <c r="E87" s="5" t="s">
        <v>431</v>
      </c>
      <c r="F87" t="s">
        <v>432</v>
      </c>
      <c r="G87" s="7">
        <v>97</v>
      </c>
      <c r="H87" s="6">
        <f>+G87*L87</f>
        <v>4698.3024759999998</v>
      </c>
      <c r="I87" s="6">
        <f>+[78]Main!$L$5-[78]Main!$L$6</f>
        <v>206.86999999999998</v>
      </c>
      <c r="J87" s="6">
        <f t="shared" si="9"/>
        <v>4491.432476</v>
      </c>
      <c r="K87" s="3" t="s">
        <v>1073</v>
      </c>
      <c r="L87" s="6">
        <f>+[78]Main!$L$3</f>
        <v>48.436107999999997</v>
      </c>
      <c r="M87" s="9">
        <v>45540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6" si="12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1073</v>
      </c>
      <c r="L100" s="6">
        <f>+[91]Main!$I$3</f>
        <v>303.51387199999999</v>
      </c>
      <c r="M100" s="9">
        <v>45525</v>
      </c>
    </row>
    <row r="101" spans="1:31" x14ac:dyDescent="0.2">
      <c r="A101"/>
      <c r="B101"/>
      <c r="C101"/>
      <c r="D101" s="1">
        <f>+D63+1</f>
        <v>91</v>
      </c>
      <c r="E101" s="5" t="s">
        <v>1293</v>
      </c>
      <c r="F101" t="s">
        <v>1294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">
      <c r="A103" t="s">
        <v>334</v>
      </c>
      <c r="B103"/>
      <c r="C103"/>
      <c r="D103" s="1">
        <f t="shared" si="12"/>
        <v>93</v>
      </c>
      <c r="E103" s="5" t="s">
        <v>849</v>
      </c>
      <c r="F103" t="s">
        <v>850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">
      <c r="D109" s="1">
        <f t="shared" si="12"/>
        <v>99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">
      <c r="D110" s="1">
        <f t="shared" si="12"/>
        <v>100</v>
      </c>
      <c r="E110" s="40" t="s">
        <v>1164</v>
      </c>
      <c r="F110" t="s">
        <v>1165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1073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">
      <c r="A111" t="s">
        <v>334</v>
      </c>
      <c r="B111"/>
      <c r="C111"/>
      <c r="D111" s="1">
        <f t="shared" si="12"/>
        <v>101</v>
      </c>
      <c r="E111" s="5" t="s">
        <v>847</v>
      </c>
      <c r="F111" t="s">
        <v>848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1279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x14ac:dyDescent="0.2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1073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1043</v>
      </c>
      <c r="L113" s="6">
        <f>+[104]Main!$M$3</f>
        <v>206.37708799999999</v>
      </c>
      <c r="M113" s="9">
        <v>45567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1073</v>
      </c>
      <c r="L114" s="6">
        <f>[105]Main!$K$3</f>
        <v>286.64083299999999</v>
      </c>
      <c r="M114" s="9">
        <v>45572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1073</v>
      </c>
      <c r="L115" s="6">
        <f>+[106]Main!$K$3</f>
        <v>90.956000000000003</v>
      </c>
      <c r="M115" s="9">
        <v>45573</v>
      </c>
    </row>
    <row r="116" spans="1:32" x14ac:dyDescent="0.2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1073</v>
      </c>
      <c r="L116" s="6">
        <f>+[107]Main!$I$3</f>
        <v>222.5</v>
      </c>
      <c r="M116" s="9">
        <v>45593</v>
      </c>
    </row>
    <row r="117" spans="1:32" x14ac:dyDescent="0.2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1073</v>
      </c>
      <c r="L117" s="6">
        <f>+[108]Main!$K$3</f>
        <v>82.415619000000007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1043</v>
      </c>
      <c r="L118" s="6">
        <f>+[109]Main!$J$3</f>
        <v>96.474999999999994</v>
      </c>
      <c r="M118" s="9">
        <v>45565</v>
      </c>
    </row>
    <row r="119" spans="1:32" x14ac:dyDescent="0.2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1116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">
      <c r="A120"/>
      <c r="B120"/>
      <c r="C120"/>
      <c r="D120" s="1">
        <f>+D119</f>
        <v>108</v>
      </c>
      <c r="E120" s="5" t="s">
        <v>370</v>
      </c>
      <c r="F120" t="s">
        <v>1186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2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">
      <c r="D141" s="1">
        <f t="shared" si="19"/>
        <v>124</v>
      </c>
      <c r="E141" t="s">
        <v>1425</v>
      </c>
      <c r="F141" t="s">
        <v>1426</v>
      </c>
      <c r="G141" s="7">
        <v>2.1</v>
      </c>
    </row>
    <row r="142" spans="1:8" x14ac:dyDescent="0.2">
      <c r="D142" s="1">
        <f t="shared" si="19"/>
        <v>125</v>
      </c>
      <c r="E142" t="s">
        <v>1427</v>
      </c>
      <c r="F142" t="s">
        <v>1428</v>
      </c>
      <c r="G142" s="7"/>
    </row>
    <row r="143" spans="1:8" x14ac:dyDescent="0.2">
      <c r="D143" s="1">
        <f t="shared" si="19"/>
        <v>126</v>
      </c>
      <c r="E143" t="s">
        <v>269</v>
      </c>
      <c r="F143" t="s">
        <v>270</v>
      </c>
    </row>
    <row r="144" spans="1:8" x14ac:dyDescent="0.2">
      <c r="D144" s="1">
        <f t="shared" si="19"/>
        <v>127</v>
      </c>
      <c r="E144" s="5" t="s">
        <v>1429</v>
      </c>
      <c r="F144" t="s">
        <v>1430</v>
      </c>
      <c r="G144" s="7">
        <v>2.06</v>
      </c>
    </row>
    <row r="145" spans="1:31" x14ac:dyDescent="0.2">
      <c r="D145" s="1">
        <f>+D143+1</f>
        <v>127</v>
      </c>
      <c r="E145" t="s">
        <v>362</v>
      </c>
      <c r="F145" t="s">
        <v>363</v>
      </c>
    </row>
    <row r="146" spans="1:31" x14ac:dyDescent="0.2">
      <c r="A146"/>
      <c r="B146"/>
      <c r="C146"/>
      <c r="D146" s="1">
        <f t="shared" si="19"/>
        <v>128</v>
      </c>
      <c r="E146" t="s">
        <v>1059</v>
      </c>
      <c r="F146" t="s">
        <v>1060</v>
      </c>
    </row>
    <row r="147" spans="1:31" x14ac:dyDescent="0.2">
      <c r="A147"/>
      <c r="B147"/>
      <c r="C147"/>
      <c r="D147" s="1">
        <f t="shared" si="19"/>
        <v>129</v>
      </c>
      <c r="E147" t="s">
        <v>1057</v>
      </c>
      <c r="F147" t="s">
        <v>1058</v>
      </c>
      <c r="G147" s="7"/>
    </row>
    <row r="148" spans="1:31" x14ac:dyDescent="0.2">
      <c r="A148"/>
      <c r="B148"/>
      <c r="C148"/>
      <c r="D148" s="1">
        <f t="shared" si="19"/>
        <v>130</v>
      </c>
      <c r="E148" t="s">
        <v>1431</v>
      </c>
      <c r="F148"/>
      <c r="G148" s="7"/>
    </row>
    <row r="149" spans="1:31" x14ac:dyDescent="0.2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">
      <c r="A151"/>
      <c r="B151"/>
      <c r="C151"/>
      <c r="D151" s="1">
        <f t="shared" si="19"/>
        <v>133</v>
      </c>
      <c r="E151" t="s">
        <v>1063</v>
      </c>
      <c r="F151" t="s">
        <v>1064</v>
      </c>
      <c r="H151" s="6"/>
    </row>
    <row r="152" spans="1:31" x14ac:dyDescent="0.2">
      <c r="A152"/>
      <c r="B152"/>
      <c r="C152"/>
      <c r="D152" s="1">
        <f t="shared" si="19"/>
        <v>134</v>
      </c>
      <c r="E152" t="s">
        <v>1119</v>
      </c>
      <c r="F152" t="s">
        <v>1120</v>
      </c>
      <c r="H152" s="6"/>
    </row>
    <row r="153" spans="1:31" x14ac:dyDescent="0.2">
      <c r="A153"/>
      <c r="B153"/>
      <c r="C153"/>
      <c r="D153" s="1">
        <f t="shared" si="19"/>
        <v>135</v>
      </c>
      <c r="E153" t="s">
        <v>1068</v>
      </c>
      <c r="H153" s="6"/>
    </row>
    <row r="154" spans="1:31" x14ac:dyDescent="0.2">
      <c r="A154"/>
      <c r="B154"/>
      <c r="C154"/>
      <c r="D154" s="1">
        <f t="shared" si="19"/>
        <v>136</v>
      </c>
      <c r="E154" t="s">
        <v>1069</v>
      </c>
      <c r="H154" s="6"/>
    </row>
    <row r="155" spans="1:31" x14ac:dyDescent="0.2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">
      <c r="A156"/>
      <c r="B156"/>
      <c r="C156"/>
      <c r="D156" s="1">
        <f t="shared" si="19"/>
        <v>138</v>
      </c>
      <c r="E156" t="s">
        <v>1067</v>
      </c>
      <c r="H156" s="6"/>
    </row>
    <row r="157" spans="1:31" x14ac:dyDescent="0.2">
      <c r="A157"/>
      <c r="B157"/>
      <c r="C157"/>
      <c r="D157" s="1">
        <f t="shared" si="19"/>
        <v>139</v>
      </c>
      <c r="E157" t="s">
        <v>1149</v>
      </c>
      <c r="F157" s="1" t="s">
        <v>1150</v>
      </c>
      <c r="H157" s="6"/>
    </row>
    <row r="158" spans="1:31" x14ac:dyDescent="0.2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20.14</v>
      </c>
      <c r="H161" s="6">
        <f>+G161*L161</f>
        <v>1383.8798199999999</v>
      </c>
      <c r="I161" s="6">
        <f>+[116]Main!$O$5-[116]Main!$O$6</f>
        <v>1121.0000000000002</v>
      </c>
      <c r="J161" s="6">
        <f>+H161-I161</f>
        <v>262.87981999999965</v>
      </c>
      <c r="K161" s="3" t="s">
        <v>1279</v>
      </c>
      <c r="L161" s="6">
        <f>+[116]Main!$O$3</f>
        <v>68.712999999999994</v>
      </c>
      <c r="M161" s="9">
        <v>45684</v>
      </c>
    </row>
    <row r="162" spans="1:13" x14ac:dyDescent="0.2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0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0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">
      <c r="A165"/>
      <c r="B165"/>
      <c r="C165"/>
      <c r="D165" s="1">
        <f t="shared" si="19"/>
        <v>146</v>
      </c>
      <c r="E165" s="5" t="s">
        <v>141</v>
      </c>
      <c r="F165" t="s">
        <v>1179</v>
      </c>
      <c r="G165" s="7">
        <v>5.91</v>
      </c>
      <c r="H165" s="6"/>
    </row>
    <row r="166" spans="1:13" x14ac:dyDescent="0.2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">
      <c r="A168"/>
      <c r="B168"/>
      <c r="C168"/>
      <c r="D168" s="1">
        <f t="shared" si="19"/>
        <v>149</v>
      </c>
      <c r="E168" t="s">
        <v>1181</v>
      </c>
      <c r="F168" t="s">
        <v>1182</v>
      </c>
      <c r="H168" s="6"/>
    </row>
    <row r="169" spans="1:13" x14ac:dyDescent="0.2">
      <c r="A169"/>
      <c r="B169"/>
      <c r="C169"/>
      <c r="D169" s="1">
        <f t="shared" si="19"/>
        <v>150</v>
      </c>
      <c r="E169" t="s">
        <v>1123</v>
      </c>
      <c r="F169" t="s">
        <v>1124</v>
      </c>
      <c r="H169" s="6"/>
    </row>
    <row r="170" spans="1:13" x14ac:dyDescent="0.2">
      <c r="D170" s="1">
        <f t="shared" si="19"/>
        <v>151</v>
      </c>
      <c r="E170" t="s">
        <v>1125</v>
      </c>
      <c r="F170" t="s">
        <v>1126</v>
      </c>
    </row>
    <row r="171" spans="1:13" x14ac:dyDescent="0.2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">
      <c r="A174"/>
      <c r="B174"/>
      <c r="C174"/>
      <c r="D174" s="1">
        <f t="shared" si="19"/>
        <v>156</v>
      </c>
      <c r="E174" s="5" t="s">
        <v>1071</v>
      </c>
      <c r="F174" t="s">
        <v>1072</v>
      </c>
      <c r="G174" s="7">
        <v>17</v>
      </c>
      <c r="H174" s="6"/>
    </row>
    <row r="175" spans="1:13" x14ac:dyDescent="0.2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x14ac:dyDescent="0.2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1187</v>
      </c>
      <c r="F193" s="25" t="s">
        <v>1188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1271</v>
      </c>
      <c r="F196" t="s">
        <v>1272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1279</v>
      </c>
      <c r="L206" s="6">
        <f>+[120]Main!$L$3</f>
        <v>40.507409000000003</v>
      </c>
      <c r="M206" s="9">
        <v>45684</v>
      </c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1279</v>
      </c>
      <c r="L210" s="6">
        <f>+[121]Main!$L$3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+[122]Main!$L$5-[122]Main!$L$6</f>
        <v>24.916284999999998</v>
      </c>
      <c r="J211" s="6">
        <f t="shared" ref="J211:J217" si="23">+H211-I211</f>
        <v>64.377906199999984</v>
      </c>
      <c r="K211" s="3" t="s">
        <v>1279</v>
      </c>
      <c r="L211" s="6">
        <f>+[122]Main!$L$3</f>
        <v>146.38391999999999</v>
      </c>
      <c r="M211" s="9">
        <v>45684</v>
      </c>
    </row>
    <row r="212" spans="1:31" s="95" customFormat="1" x14ac:dyDescent="0.2">
      <c r="D212" s="95">
        <f t="shared" si="21"/>
        <v>190</v>
      </c>
      <c r="E212" s="96" t="s">
        <v>951</v>
      </c>
      <c r="F212" s="95" t="s">
        <v>952</v>
      </c>
      <c r="G212" s="97">
        <v>33.89</v>
      </c>
      <c r="H212" s="98">
        <f t="shared" si="22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1073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+[124]Main!$K$5-[124]Main!$K$6</f>
        <v>449.76100000000002</v>
      </c>
      <c r="J213" s="6">
        <f t="shared" si="23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+[125]Main!$K$5-[125]Main!$K$6</f>
        <v>361.86599999999999</v>
      </c>
      <c r="J214" s="6">
        <f t="shared" si="23"/>
        <v>896.61893903999999</v>
      </c>
      <c r="K214" s="3" t="s">
        <v>1073</v>
      </c>
      <c r="L214" s="6">
        <f>+[125]Main!$K$3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1194</v>
      </c>
      <c r="F215" s="41" t="s">
        <v>1195</v>
      </c>
      <c r="G215" s="7">
        <v>8.39</v>
      </c>
      <c r="H215" s="6">
        <f t="shared" si="22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1073</v>
      </c>
      <c r="L215" s="6">
        <f>+[126]Main!$L$3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3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1198</v>
      </c>
      <c r="F218" t="s">
        <v>1199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1073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1196</v>
      </c>
      <c r="F219" t="s">
        <v>1197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1073</v>
      </c>
      <c r="L219" s="6">
        <f>+[130]Main!$K$3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1279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1168</v>
      </c>
      <c r="F224" t="s">
        <v>1169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1073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1183</v>
      </c>
      <c r="F228" t="s">
        <v>1184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1073</v>
      </c>
      <c r="L228" s="6">
        <f>+[133]Main!$L$3</f>
        <v>70.381979000000001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1174</v>
      </c>
      <c r="F230" t="s">
        <v>1175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1301</v>
      </c>
      <c r="F232" t="s">
        <v>1302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1279</v>
      </c>
      <c r="L240" s="6">
        <f>+[134]Main!$N$3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1279</v>
      </c>
      <c r="L243" s="6">
        <f>[137]Main!$J$3</f>
        <v>78.153401000000002</v>
      </c>
      <c r="M243" s="9">
        <v>45659</v>
      </c>
    </row>
    <row r="244" spans="1:31" x14ac:dyDescent="0.2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1279</v>
      </c>
      <c r="L244" s="6">
        <f>+[138]Main!$J$3</f>
        <v>42.199413999999997</v>
      </c>
      <c r="M244" s="9">
        <v>45631</v>
      </c>
    </row>
    <row r="245" spans="1:31" x14ac:dyDescent="0.2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994</v>
      </c>
      <c r="F248" t="s">
        <v>995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1073</v>
      </c>
      <c r="L248" s="6">
        <f>+[142]Main!$K$3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5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5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1308</v>
      </c>
      <c r="F254" t="s">
        <v>1189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5"/>
        <v>523.42965000000004</v>
      </c>
      <c r="K254" s="3" t="s">
        <v>1073</v>
      </c>
      <c r="L254" s="6">
        <f>+[148]Main!$J$3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1073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1309</v>
      </c>
      <c r="F260" t="s">
        <v>1310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1354</v>
      </c>
      <c r="F263" t="s">
        <v>1355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6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6"/>
        <v>250</v>
      </c>
      <c r="E272" t="s">
        <v>733</v>
      </c>
      <c r="F272" t="s">
        <v>734</v>
      </c>
    </row>
    <row r="273" spans="1:7" x14ac:dyDescent="0.2">
      <c r="D273" s="1">
        <f t="shared" si="26"/>
        <v>251</v>
      </c>
      <c r="E273" t="s">
        <v>729</v>
      </c>
      <c r="F273" t="s">
        <v>730</v>
      </c>
    </row>
    <row r="274" spans="1:7" x14ac:dyDescent="0.2">
      <c r="D274" s="1">
        <f t="shared" si="26"/>
        <v>252</v>
      </c>
      <c r="E274" s="1" t="s">
        <v>515</v>
      </c>
      <c r="F274" s="1" t="s">
        <v>516</v>
      </c>
    </row>
    <row r="275" spans="1:7" x14ac:dyDescent="0.2">
      <c r="D275" s="1">
        <f t="shared" si="26"/>
        <v>253</v>
      </c>
      <c r="E275" t="s">
        <v>520</v>
      </c>
      <c r="F275" t="s">
        <v>1300</v>
      </c>
      <c r="G275" s="3">
        <v>13.13</v>
      </c>
    </row>
    <row r="276" spans="1:7" x14ac:dyDescent="0.2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6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6"/>
        <v>263</v>
      </c>
      <c r="E285" s="34" t="s">
        <v>539</v>
      </c>
      <c r="F285" s="34" t="s">
        <v>540</v>
      </c>
    </row>
    <row r="286" spans="1:7" x14ac:dyDescent="0.2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6"/>
        <v>266</v>
      </c>
      <c r="E288" t="s">
        <v>547</v>
      </c>
      <c r="F288" t="s">
        <v>548</v>
      </c>
    </row>
    <row r="289" spans="1:13" x14ac:dyDescent="0.2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">
      <c r="D293" s="1">
        <f t="shared" si="26"/>
        <v>271</v>
      </c>
      <c r="E293" t="s">
        <v>991</v>
      </c>
      <c r="F293" t="s">
        <v>992</v>
      </c>
    </row>
    <row r="294" spans="1:13" x14ac:dyDescent="0.2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x14ac:dyDescent="0.2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1279</v>
      </c>
      <c r="L299" s="6">
        <f>+[150]Main!$M$3</f>
        <v>22.172450999999999</v>
      </c>
      <c r="M299" s="9">
        <v>45684</v>
      </c>
    </row>
    <row r="300" spans="1:13" x14ac:dyDescent="0.2">
      <c r="D300" s="1">
        <f t="shared" si="26"/>
        <v>278</v>
      </c>
      <c r="E300" t="s">
        <v>801</v>
      </c>
      <c r="F300" t="s">
        <v>802</v>
      </c>
    </row>
    <row r="301" spans="1:13" x14ac:dyDescent="0.2">
      <c r="D301" s="1">
        <f t="shared" si="26"/>
        <v>279</v>
      </c>
      <c r="E301" s="5" t="s">
        <v>800</v>
      </c>
      <c r="F301" t="s">
        <v>1811</v>
      </c>
      <c r="G301" s="3">
        <v>8.77</v>
      </c>
    </row>
    <row r="302" spans="1:13" x14ac:dyDescent="0.2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">
      <c r="A304" s="1" t="s">
        <v>334</v>
      </c>
      <c r="D304" s="1">
        <f t="shared" si="26"/>
        <v>282</v>
      </c>
      <c r="E304" t="s">
        <v>979</v>
      </c>
      <c r="F304" t="s">
        <v>980</v>
      </c>
    </row>
    <row r="305" spans="1:31" x14ac:dyDescent="0.2">
      <c r="A305" s="1" t="s">
        <v>334</v>
      </c>
      <c r="D305" s="1">
        <f t="shared" si="26"/>
        <v>283</v>
      </c>
      <c r="E305" t="s">
        <v>977</v>
      </c>
      <c r="F305" t="s">
        <v>978</v>
      </c>
    </row>
    <row r="306" spans="1:31" x14ac:dyDescent="0.2">
      <c r="A306" t="s">
        <v>334</v>
      </c>
      <c r="B306"/>
      <c r="C306"/>
      <c r="D306" s="1">
        <f t="shared" si="26"/>
        <v>284</v>
      </c>
      <c r="E306" t="s">
        <v>983</v>
      </c>
      <c r="F306" t="s">
        <v>984</v>
      </c>
    </row>
    <row r="307" spans="1:31" x14ac:dyDescent="0.2">
      <c r="A307"/>
      <c r="B307"/>
      <c r="C307"/>
      <c r="D307" s="1">
        <f t="shared" si="26"/>
        <v>285</v>
      </c>
      <c r="E307" t="s">
        <v>985</v>
      </c>
      <c r="F307" t="s">
        <v>986</v>
      </c>
    </row>
    <row r="308" spans="1:31" x14ac:dyDescent="0.2">
      <c r="A308" t="s">
        <v>334</v>
      </c>
      <c r="B308"/>
      <c r="C308"/>
      <c r="D308" s="1">
        <f t="shared" si="26"/>
        <v>286</v>
      </c>
      <c r="E308" t="s">
        <v>987</v>
      </c>
      <c r="F308" t="s">
        <v>988</v>
      </c>
    </row>
    <row r="309" spans="1:31" x14ac:dyDescent="0.2">
      <c r="A309" t="s">
        <v>334</v>
      </c>
      <c r="B309"/>
      <c r="C309"/>
      <c r="D309" s="1">
        <f t="shared" si="26"/>
        <v>287</v>
      </c>
      <c r="E309" t="s">
        <v>989</v>
      </c>
      <c r="F309" t="s">
        <v>990</v>
      </c>
    </row>
    <row r="310" spans="1:31" x14ac:dyDescent="0.2">
      <c r="A310" t="s">
        <v>334</v>
      </c>
      <c r="B310"/>
      <c r="C310"/>
      <c r="D310" s="1">
        <f t="shared" si="26"/>
        <v>288</v>
      </c>
      <c r="E310" t="s">
        <v>981</v>
      </c>
      <c r="F310" t="s">
        <v>982</v>
      </c>
    </row>
    <row r="311" spans="1:31" x14ac:dyDescent="0.2">
      <c r="A311" s="1" t="s">
        <v>334</v>
      </c>
      <c r="D311" s="1">
        <f t="shared" si="26"/>
        <v>289</v>
      </c>
      <c r="E311" t="s">
        <v>975</v>
      </c>
      <c r="F311" t="s">
        <v>976</v>
      </c>
    </row>
    <row r="312" spans="1:31" x14ac:dyDescent="0.2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6"/>
        <v>295</v>
      </c>
      <c r="E317" s="5" t="s">
        <v>885</v>
      </c>
      <c r="F317" t="s">
        <v>886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1073</v>
      </c>
      <c r="L317" s="6">
        <f>+[151]Main!$M$3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6"/>
        <v>296</v>
      </c>
      <c r="E318" s="5" t="s">
        <v>869</v>
      </c>
      <c r="F318" t="s">
        <v>870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1073</v>
      </c>
      <c r="L318" s="6">
        <f>+[152]Main!$K$3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6"/>
        <v>298</v>
      </c>
      <c r="E320" s="5" t="s">
        <v>939</v>
      </c>
      <c r="F320" t="s">
        <v>940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1073</v>
      </c>
      <c r="L320" s="6">
        <f>+[154]Main!$K$3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1073</v>
      </c>
      <c r="L321" s="6">
        <f>+[155]Main!$J$3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6"/>
        <v>300</v>
      </c>
      <c r="E322" s="5" t="s">
        <v>1170</v>
      </c>
      <c r="F322" t="s">
        <v>1171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1073</v>
      </c>
      <c r="L322" s="6">
        <f>+[156]Main!$K$3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6"/>
        <v>301</v>
      </c>
      <c r="E323" s="5" t="s">
        <v>1177</v>
      </c>
      <c r="F323" t="s">
        <v>1178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1073</v>
      </c>
      <c r="L323" s="6">
        <f>+[157]Main!$L$3</f>
        <v>35.424388</v>
      </c>
      <c r="M323" s="9">
        <v>45558</v>
      </c>
    </row>
    <row r="324" spans="1:31" x14ac:dyDescent="0.2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6"/>
        <v>303</v>
      </c>
      <c r="E325" s="5" t="s">
        <v>935</v>
      </c>
      <c r="F325" t="s">
        <v>936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1073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">
      <c r="D327" s="1">
        <f t="shared" si="26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7"/>
        <v>308</v>
      </c>
      <c r="E330" t="s">
        <v>1172</v>
      </c>
      <c r="F330" t="s">
        <v>1173</v>
      </c>
    </row>
    <row r="331" spans="1:31" x14ac:dyDescent="0.2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">
      <c r="D335" s="1">
        <f t="shared" si="27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7"/>
        <v>314</v>
      </c>
      <c r="E336" t="s">
        <v>807</v>
      </c>
      <c r="F336" t="s">
        <v>808</v>
      </c>
    </row>
    <row r="337" spans="1:7" x14ac:dyDescent="0.2">
      <c r="A337" s="1" t="s">
        <v>334</v>
      </c>
      <c r="D337" s="1">
        <f t="shared" si="27"/>
        <v>315</v>
      </c>
      <c r="E337" t="s">
        <v>811</v>
      </c>
      <c r="F337" t="s">
        <v>812</v>
      </c>
    </row>
    <row r="338" spans="1:7" x14ac:dyDescent="0.2">
      <c r="A338" t="s">
        <v>334</v>
      </c>
      <c r="B338"/>
      <c r="C338"/>
      <c r="D338" s="1">
        <f t="shared" si="27"/>
        <v>316</v>
      </c>
      <c r="E338" t="s">
        <v>817</v>
      </c>
      <c r="F338" t="s">
        <v>818</v>
      </c>
    </row>
    <row r="339" spans="1:7" x14ac:dyDescent="0.2">
      <c r="A339" t="s">
        <v>334</v>
      </c>
      <c r="B339"/>
      <c r="C339"/>
      <c r="D339" s="1">
        <f t="shared" si="27"/>
        <v>317</v>
      </c>
      <c r="E339" t="s">
        <v>821</v>
      </c>
      <c r="F339" t="s">
        <v>822</v>
      </c>
    </row>
    <row r="340" spans="1:7" x14ac:dyDescent="0.2">
      <c r="A340" t="s">
        <v>334</v>
      </c>
      <c r="B340"/>
      <c r="C340"/>
      <c r="D340" s="1">
        <f t="shared" si="27"/>
        <v>318</v>
      </c>
      <c r="E340" t="s">
        <v>819</v>
      </c>
      <c r="F340" t="s">
        <v>820</v>
      </c>
    </row>
    <row r="341" spans="1:7" x14ac:dyDescent="0.2">
      <c r="A341" t="s">
        <v>334</v>
      </c>
      <c r="B341"/>
      <c r="C341"/>
      <c r="D341" s="1">
        <f t="shared" si="27"/>
        <v>319</v>
      </c>
      <c r="E341" t="s">
        <v>815</v>
      </c>
      <c r="F341" t="s">
        <v>816</v>
      </c>
    </row>
    <row r="342" spans="1:7" x14ac:dyDescent="0.2">
      <c r="A342" t="s">
        <v>334</v>
      </c>
      <c r="B342"/>
      <c r="C342"/>
      <c r="D342" s="1">
        <f t="shared" si="27"/>
        <v>320</v>
      </c>
      <c r="E342" t="s">
        <v>813</v>
      </c>
      <c r="F342" t="s">
        <v>814</v>
      </c>
    </row>
    <row r="343" spans="1:7" x14ac:dyDescent="0.2">
      <c r="A343" s="1" t="s">
        <v>334</v>
      </c>
      <c r="D343" s="1">
        <f t="shared" si="27"/>
        <v>321</v>
      </c>
      <c r="E343" t="s">
        <v>809</v>
      </c>
      <c r="F343" t="s">
        <v>810</v>
      </c>
    </row>
    <row r="344" spans="1:7" x14ac:dyDescent="0.2">
      <c r="A344" s="1" t="s">
        <v>334</v>
      </c>
      <c r="D344" s="1">
        <f t="shared" si="27"/>
        <v>322</v>
      </c>
      <c r="E344" t="s">
        <v>803</v>
      </c>
      <c r="F344" t="s">
        <v>804</v>
      </c>
    </row>
    <row r="345" spans="1:7" x14ac:dyDescent="0.2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7"/>
        <v>332</v>
      </c>
      <c r="E354" t="s">
        <v>823</v>
      </c>
      <c r="F354" t="s">
        <v>824</v>
      </c>
    </row>
    <row r="355" spans="1:13" x14ac:dyDescent="0.2">
      <c r="A355" t="s">
        <v>334</v>
      </c>
      <c r="B355"/>
      <c r="C355"/>
      <c r="D355" s="1">
        <f t="shared" si="27"/>
        <v>333</v>
      </c>
      <c r="E355" t="s">
        <v>827</v>
      </c>
      <c r="F355" t="s">
        <v>828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7"/>
        <v>334</v>
      </c>
      <c r="E356" s="5" t="s">
        <v>829</v>
      </c>
      <c r="F356" t="s">
        <v>830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1618</v>
      </c>
      <c r="L356" s="6">
        <f>[160]Main!$I$3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7"/>
        <v>335</v>
      </c>
      <c r="E357" t="s">
        <v>831</v>
      </c>
      <c r="F357" t="s">
        <v>832</v>
      </c>
    </row>
    <row r="358" spans="1:13" x14ac:dyDescent="0.2">
      <c r="A358" t="s">
        <v>334</v>
      </c>
      <c r="B358"/>
      <c r="C358"/>
      <c r="D358" s="1">
        <f t="shared" si="27"/>
        <v>336</v>
      </c>
      <c r="E358" s="5" t="s">
        <v>833</v>
      </c>
      <c r="F358" t="s">
        <v>834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7"/>
        <v>337</v>
      </c>
      <c r="E359" t="s">
        <v>835</v>
      </c>
      <c r="F359" t="s">
        <v>836</v>
      </c>
    </row>
    <row r="360" spans="1:13" x14ac:dyDescent="0.2">
      <c r="A360" t="s">
        <v>334</v>
      </c>
      <c r="B360"/>
      <c r="C360"/>
      <c r="D360" s="1">
        <f t="shared" si="27"/>
        <v>338</v>
      </c>
      <c r="E360" t="s">
        <v>837</v>
      </c>
      <c r="F360" t="s">
        <v>838</v>
      </c>
    </row>
    <row r="361" spans="1:13" x14ac:dyDescent="0.2">
      <c r="A361"/>
      <c r="B361"/>
      <c r="C361"/>
      <c r="D361" s="1">
        <f t="shared" si="27"/>
        <v>339</v>
      </c>
      <c r="E361" t="s">
        <v>839</v>
      </c>
      <c r="F361" t="s">
        <v>840</v>
      </c>
    </row>
    <row r="362" spans="1:13" x14ac:dyDescent="0.2">
      <c r="A362"/>
      <c r="B362"/>
      <c r="C362"/>
      <c r="D362" s="1">
        <f t="shared" si="27"/>
        <v>340</v>
      </c>
      <c r="E362" t="s">
        <v>841</v>
      </c>
      <c r="F362" t="s">
        <v>842</v>
      </c>
    </row>
    <row r="363" spans="1:13" x14ac:dyDescent="0.2">
      <c r="A363" t="s">
        <v>334</v>
      </c>
      <c r="B363"/>
      <c r="C363"/>
      <c r="D363" s="1">
        <f t="shared" si="27"/>
        <v>341</v>
      </c>
      <c r="E363" t="s">
        <v>843</v>
      </c>
      <c r="F363" t="s">
        <v>844</v>
      </c>
    </row>
    <row r="364" spans="1:13" x14ac:dyDescent="0.2">
      <c r="A364" t="s">
        <v>334</v>
      </c>
      <c r="B364"/>
      <c r="C364"/>
      <c r="D364" s="1">
        <f t="shared" si="27"/>
        <v>342</v>
      </c>
      <c r="E364" t="s">
        <v>845</v>
      </c>
      <c r="F364" t="s">
        <v>846</v>
      </c>
    </row>
    <row r="365" spans="1:13" x14ac:dyDescent="0.2">
      <c r="A365" t="s">
        <v>334</v>
      </c>
      <c r="B365"/>
      <c r="C365"/>
      <c r="D365" s="1">
        <f t="shared" si="27"/>
        <v>343</v>
      </c>
      <c r="E365" s="5" t="s">
        <v>851</v>
      </c>
      <c r="F365" t="s">
        <v>852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7"/>
        <v>344</v>
      </c>
      <c r="E366" s="5" t="s">
        <v>853</v>
      </c>
      <c r="F366" t="s">
        <v>854</v>
      </c>
      <c r="G366" s="3">
        <v>14.25</v>
      </c>
    </row>
    <row r="367" spans="1:13" x14ac:dyDescent="0.2">
      <c r="A367"/>
      <c r="B367"/>
      <c r="C367"/>
      <c r="D367" s="1">
        <f t="shared" si="27"/>
        <v>345</v>
      </c>
      <c r="E367" t="s">
        <v>855</v>
      </c>
      <c r="F367" t="s">
        <v>856</v>
      </c>
    </row>
    <row r="368" spans="1:13" x14ac:dyDescent="0.2">
      <c r="A368" t="s">
        <v>334</v>
      </c>
      <c r="B368"/>
      <c r="C368"/>
      <c r="D368" s="1">
        <f t="shared" si="27"/>
        <v>346</v>
      </c>
      <c r="E368" s="5" t="s">
        <v>857</v>
      </c>
      <c r="F368" t="s">
        <v>858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1279</v>
      </c>
      <c r="L368" s="6">
        <f>+[161]Main!$K$3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7"/>
        <v>347</v>
      </c>
      <c r="E369" s="5" t="s">
        <v>859</v>
      </c>
      <c r="F369" t="s">
        <v>860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1279</v>
      </c>
      <c r="L369" s="6">
        <f>+[162]Main!$J$3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7"/>
        <v>348</v>
      </c>
      <c r="E370" t="s">
        <v>861</v>
      </c>
      <c r="F370" t="s">
        <v>862</v>
      </c>
    </row>
    <row r="371" spans="1:13" x14ac:dyDescent="0.2">
      <c r="A371" t="s">
        <v>334</v>
      </c>
      <c r="B371"/>
      <c r="C371"/>
      <c r="D371" s="1">
        <f t="shared" si="27"/>
        <v>349</v>
      </c>
      <c r="E371" t="s">
        <v>863</v>
      </c>
      <c r="F371" t="s">
        <v>864</v>
      </c>
    </row>
    <row r="372" spans="1:13" x14ac:dyDescent="0.2">
      <c r="A372" t="s">
        <v>334</v>
      </c>
      <c r="B372"/>
      <c r="C372"/>
      <c r="D372" s="1">
        <f t="shared" si="27"/>
        <v>350</v>
      </c>
      <c r="E372" t="s">
        <v>865</v>
      </c>
      <c r="F372" t="s">
        <v>866</v>
      </c>
    </row>
    <row r="373" spans="1:13" x14ac:dyDescent="0.2">
      <c r="A373" t="s">
        <v>334</v>
      </c>
      <c r="B373"/>
      <c r="C373"/>
      <c r="D373" s="1">
        <f t="shared" si="27"/>
        <v>351</v>
      </c>
      <c r="E373" t="s">
        <v>867</v>
      </c>
      <c r="F373" t="s">
        <v>868</v>
      </c>
    </row>
    <row r="374" spans="1:13" x14ac:dyDescent="0.2">
      <c r="A374" t="s">
        <v>334</v>
      </c>
      <c r="B374"/>
      <c r="C374"/>
      <c r="D374" s="1">
        <f t="shared" si="27"/>
        <v>352</v>
      </c>
      <c r="E374" t="s">
        <v>871</v>
      </c>
      <c r="F374" t="s">
        <v>872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7"/>
        <v>353</v>
      </c>
      <c r="E375" t="s">
        <v>873</v>
      </c>
      <c r="F375" t="s">
        <v>874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7"/>
        <v>354</v>
      </c>
      <c r="E376" t="s">
        <v>875</v>
      </c>
      <c r="F376" t="s">
        <v>876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7"/>
        <v>355</v>
      </c>
      <c r="E377" t="s">
        <v>877</v>
      </c>
      <c r="F377" t="s">
        <v>878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7"/>
        <v>356</v>
      </c>
      <c r="E378" t="s">
        <v>879</v>
      </c>
      <c r="F378" t="s">
        <v>880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7"/>
        <v>357</v>
      </c>
      <c r="E379" t="s">
        <v>881</v>
      </c>
      <c r="F379" t="s">
        <v>882</v>
      </c>
      <c r="G379" s="7"/>
    </row>
    <row r="380" spans="1:13" x14ac:dyDescent="0.2">
      <c r="A380" t="s">
        <v>334</v>
      </c>
      <c r="B380"/>
      <c r="C380"/>
      <c r="D380" s="1">
        <f t="shared" si="27"/>
        <v>358</v>
      </c>
      <c r="E380" t="s">
        <v>883</v>
      </c>
      <c r="F380" t="s">
        <v>884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7"/>
        <v>359</v>
      </c>
      <c r="E381" t="s">
        <v>887</v>
      </c>
      <c r="F381" t="s">
        <v>888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7"/>
        <v>360</v>
      </c>
      <c r="E382" t="s">
        <v>889</v>
      </c>
      <c r="F382" t="s">
        <v>890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7"/>
        <v>361</v>
      </c>
      <c r="E383" t="s">
        <v>892</v>
      </c>
      <c r="F383" t="s">
        <v>891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7"/>
        <v>362</v>
      </c>
      <c r="E384" t="s">
        <v>893</v>
      </c>
      <c r="F384" t="s">
        <v>894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7"/>
        <v>363</v>
      </c>
      <c r="E385" t="s">
        <v>895</v>
      </c>
      <c r="F385" t="s">
        <v>896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7"/>
        <v>364</v>
      </c>
      <c r="E386" t="s">
        <v>897</v>
      </c>
      <c r="F386" t="s">
        <v>898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7"/>
        <v>365</v>
      </c>
      <c r="E387" t="s">
        <v>899</v>
      </c>
      <c r="F387" t="s">
        <v>900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7"/>
        <v>366</v>
      </c>
      <c r="E388" t="s">
        <v>901</v>
      </c>
      <c r="F388" t="s">
        <v>902</v>
      </c>
    </row>
    <row r="389" spans="1:7" x14ac:dyDescent="0.2">
      <c r="A389" t="s">
        <v>334</v>
      </c>
      <c r="B389"/>
      <c r="C389"/>
      <c r="D389" s="1">
        <f t="shared" si="27"/>
        <v>367</v>
      </c>
      <c r="E389" t="s">
        <v>903</v>
      </c>
      <c r="F389" t="s">
        <v>904</v>
      </c>
    </row>
    <row r="390" spans="1:7" x14ac:dyDescent="0.2">
      <c r="A390" t="s">
        <v>334</v>
      </c>
      <c r="B390"/>
      <c r="C390"/>
      <c r="D390" s="1">
        <f t="shared" si="27"/>
        <v>368</v>
      </c>
      <c r="E390" t="s">
        <v>905</v>
      </c>
      <c r="F390" t="s">
        <v>906</v>
      </c>
    </row>
    <row r="391" spans="1:7" x14ac:dyDescent="0.2">
      <c r="A391" t="s">
        <v>334</v>
      </c>
      <c r="B391"/>
      <c r="C391"/>
      <c r="D391" s="1">
        <f t="shared" si="27"/>
        <v>369</v>
      </c>
      <c r="E391" t="s">
        <v>907</v>
      </c>
      <c r="F391" t="s">
        <v>908</v>
      </c>
    </row>
    <row r="392" spans="1:7" x14ac:dyDescent="0.2">
      <c r="A392" t="s">
        <v>334</v>
      </c>
      <c r="B392"/>
      <c r="C392"/>
      <c r="D392" s="1">
        <f t="shared" ref="D392:D470" si="28">+D391+1</f>
        <v>370</v>
      </c>
      <c r="E392" t="s">
        <v>909</v>
      </c>
      <c r="F392" t="s">
        <v>910</v>
      </c>
    </row>
    <row r="393" spans="1:7" x14ac:dyDescent="0.2">
      <c r="A393"/>
      <c r="B393"/>
      <c r="C393"/>
      <c r="D393" s="1">
        <f t="shared" si="28"/>
        <v>371</v>
      </c>
      <c r="E393" t="s">
        <v>911</v>
      </c>
      <c r="F393" t="s">
        <v>912</v>
      </c>
    </row>
    <row r="394" spans="1:7" x14ac:dyDescent="0.2">
      <c r="A394"/>
      <c r="B394"/>
      <c r="C394"/>
      <c r="D394" s="1">
        <f t="shared" si="28"/>
        <v>372</v>
      </c>
      <c r="E394" t="s">
        <v>913</v>
      </c>
      <c r="F394" t="s">
        <v>914</v>
      </c>
    </row>
    <row r="395" spans="1:7" x14ac:dyDescent="0.2">
      <c r="A395"/>
      <c r="B395"/>
      <c r="C395"/>
      <c r="D395" s="1">
        <f t="shared" si="28"/>
        <v>373</v>
      </c>
      <c r="E395" t="s">
        <v>915</v>
      </c>
      <c r="F395" t="s">
        <v>916</v>
      </c>
    </row>
    <row r="396" spans="1:7" x14ac:dyDescent="0.2">
      <c r="A396"/>
      <c r="B396"/>
      <c r="C396"/>
      <c r="D396" s="1">
        <f t="shared" si="28"/>
        <v>374</v>
      </c>
      <c r="E396" t="s">
        <v>917</v>
      </c>
      <c r="F396" t="s">
        <v>918</v>
      </c>
    </row>
    <row r="397" spans="1:7" x14ac:dyDescent="0.2">
      <c r="A397"/>
      <c r="B397"/>
      <c r="C397"/>
      <c r="D397" s="1">
        <f t="shared" si="28"/>
        <v>375</v>
      </c>
      <c r="E397" t="s">
        <v>919</v>
      </c>
      <c r="F397" t="s">
        <v>920</v>
      </c>
    </row>
    <row r="398" spans="1:7" x14ac:dyDescent="0.2">
      <c r="A398"/>
      <c r="B398"/>
      <c r="C398"/>
      <c r="D398" s="1">
        <f t="shared" si="28"/>
        <v>376</v>
      </c>
      <c r="E398" t="s">
        <v>921</v>
      </c>
      <c r="F398" t="s">
        <v>922</v>
      </c>
    </row>
    <row r="399" spans="1:7" x14ac:dyDescent="0.2">
      <c r="A399"/>
      <c r="B399"/>
      <c r="C399"/>
      <c r="D399" s="1">
        <f t="shared" si="28"/>
        <v>377</v>
      </c>
      <c r="E399" s="5" t="s">
        <v>1295</v>
      </c>
      <c r="F399" t="s">
        <v>1296</v>
      </c>
      <c r="G399" s="7">
        <v>1</v>
      </c>
    </row>
    <row r="400" spans="1:7" x14ac:dyDescent="0.2">
      <c r="A400"/>
      <c r="B400"/>
      <c r="C400"/>
      <c r="D400" s="1">
        <f t="shared" si="28"/>
        <v>378</v>
      </c>
      <c r="E400" t="s">
        <v>923</v>
      </c>
      <c r="F400" t="s">
        <v>924</v>
      </c>
    </row>
    <row r="401" spans="1:7" x14ac:dyDescent="0.2">
      <c r="A401"/>
      <c r="B401"/>
      <c r="C401"/>
      <c r="D401" s="1">
        <f t="shared" si="28"/>
        <v>379</v>
      </c>
      <c r="E401" t="s">
        <v>925</v>
      </c>
      <c r="F401" t="s">
        <v>926</v>
      </c>
    </row>
    <row r="402" spans="1:7" x14ac:dyDescent="0.2">
      <c r="A402"/>
      <c r="B402"/>
      <c r="C402"/>
      <c r="D402" s="1">
        <f t="shared" si="28"/>
        <v>380</v>
      </c>
      <c r="E402" t="s">
        <v>927</v>
      </c>
      <c r="F402" t="s">
        <v>928</v>
      </c>
    </row>
    <row r="403" spans="1:7" x14ac:dyDescent="0.2">
      <c r="A403"/>
      <c r="B403"/>
      <c r="C403"/>
      <c r="D403" s="1">
        <f t="shared" si="28"/>
        <v>381</v>
      </c>
      <c r="E403" t="s">
        <v>929</v>
      </c>
      <c r="F403" t="s">
        <v>930</v>
      </c>
    </row>
    <row r="404" spans="1:7" x14ac:dyDescent="0.2">
      <c r="A404"/>
      <c r="B404"/>
      <c r="C404"/>
      <c r="D404" s="1">
        <f t="shared" si="28"/>
        <v>382</v>
      </c>
      <c r="E404" t="s">
        <v>931</v>
      </c>
      <c r="F404" t="s">
        <v>934</v>
      </c>
    </row>
    <row r="405" spans="1:7" x14ac:dyDescent="0.2">
      <c r="A405"/>
      <c r="B405"/>
      <c r="C405"/>
      <c r="D405" s="1">
        <f t="shared" si="28"/>
        <v>383</v>
      </c>
      <c r="E405" t="s">
        <v>932</v>
      </c>
      <c r="F405" t="s">
        <v>933</v>
      </c>
    </row>
    <row r="406" spans="1:7" x14ac:dyDescent="0.2">
      <c r="A406"/>
      <c r="B406"/>
      <c r="C406"/>
      <c r="D406" s="1">
        <f t="shared" si="28"/>
        <v>384</v>
      </c>
      <c r="E406" t="s">
        <v>937</v>
      </c>
      <c r="F406" t="s">
        <v>938</v>
      </c>
    </row>
    <row r="407" spans="1:7" x14ac:dyDescent="0.2">
      <c r="A407"/>
      <c r="B407"/>
      <c r="C407"/>
      <c r="D407" s="1">
        <f t="shared" si="28"/>
        <v>385</v>
      </c>
      <c r="E407" s="25" t="s">
        <v>1352</v>
      </c>
      <c r="F407" t="s">
        <v>1353</v>
      </c>
      <c r="G407" s="3">
        <v>2.84</v>
      </c>
    </row>
    <row r="408" spans="1:7" x14ac:dyDescent="0.2">
      <c r="A408"/>
      <c r="B408"/>
      <c r="C408"/>
      <c r="D408" s="1">
        <f t="shared" si="28"/>
        <v>386</v>
      </c>
      <c r="E408" t="s">
        <v>941</v>
      </c>
      <c r="F408" t="s">
        <v>942</v>
      </c>
    </row>
    <row r="409" spans="1:7" x14ac:dyDescent="0.2">
      <c r="A409"/>
      <c r="B409"/>
      <c r="C409"/>
      <c r="D409" s="1">
        <f t="shared" si="28"/>
        <v>387</v>
      </c>
      <c r="E409" t="s">
        <v>943</v>
      </c>
      <c r="F409" t="s">
        <v>944</v>
      </c>
    </row>
    <row r="410" spans="1:7" x14ac:dyDescent="0.2">
      <c r="A410"/>
      <c r="B410"/>
      <c r="C410"/>
      <c r="D410" s="1">
        <f t="shared" si="28"/>
        <v>388</v>
      </c>
      <c r="E410" t="s">
        <v>945</v>
      </c>
      <c r="F410" t="s">
        <v>946</v>
      </c>
    </row>
    <row r="411" spans="1:7" x14ac:dyDescent="0.2">
      <c r="A411"/>
      <c r="B411"/>
      <c r="C411"/>
      <c r="D411" s="1">
        <f t="shared" si="28"/>
        <v>389</v>
      </c>
      <c r="E411" t="s">
        <v>947</v>
      </c>
      <c r="F411" t="s">
        <v>948</v>
      </c>
    </row>
    <row r="412" spans="1:7" x14ac:dyDescent="0.2">
      <c r="A412"/>
      <c r="B412"/>
      <c r="C412"/>
      <c r="D412" s="1">
        <f t="shared" si="28"/>
        <v>390</v>
      </c>
      <c r="E412" t="s">
        <v>949</v>
      </c>
      <c r="F412" t="s">
        <v>950</v>
      </c>
    </row>
    <row r="413" spans="1:7" x14ac:dyDescent="0.2">
      <c r="A413"/>
      <c r="B413"/>
      <c r="C413"/>
      <c r="D413" s="1">
        <f t="shared" si="28"/>
        <v>391</v>
      </c>
      <c r="E413" t="s">
        <v>953</v>
      </c>
      <c r="F413" t="s">
        <v>954</v>
      </c>
    </row>
    <row r="414" spans="1:7" x14ac:dyDescent="0.2">
      <c r="A414"/>
      <c r="B414"/>
      <c r="C414"/>
      <c r="D414" s="1">
        <f t="shared" si="28"/>
        <v>392</v>
      </c>
      <c r="E414" t="s">
        <v>955</v>
      </c>
      <c r="F414" t="s">
        <v>956</v>
      </c>
      <c r="G414" s="7">
        <v>2.19</v>
      </c>
    </row>
    <row r="415" spans="1:7" x14ac:dyDescent="0.2">
      <c r="A415"/>
      <c r="B415"/>
      <c r="C415"/>
      <c r="D415" s="1">
        <f t="shared" si="28"/>
        <v>393</v>
      </c>
      <c r="E415" t="s">
        <v>957</v>
      </c>
      <c r="F415" t="s">
        <v>958</v>
      </c>
    </row>
    <row r="416" spans="1:7" x14ac:dyDescent="0.2">
      <c r="A416"/>
      <c r="B416"/>
      <c r="C416"/>
      <c r="D416" s="1">
        <f t="shared" si="28"/>
        <v>394</v>
      </c>
      <c r="E416" t="s">
        <v>959</v>
      </c>
      <c r="F416" t="s">
        <v>960</v>
      </c>
    </row>
    <row r="417" spans="1:13" x14ac:dyDescent="0.2">
      <c r="A417"/>
      <c r="B417"/>
      <c r="C417"/>
      <c r="D417" s="1">
        <f t="shared" si="28"/>
        <v>395</v>
      </c>
      <c r="E417" t="s">
        <v>961</v>
      </c>
      <c r="F417" t="s">
        <v>962</v>
      </c>
    </row>
    <row r="418" spans="1:13" x14ac:dyDescent="0.2">
      <c r="A418"/>
      <c r="B418"/>
      <c r="C418"/>
      <c r="D418" s="1">
        <f t="shared" si="28"/>
        <v>396</v>
      </c>
      <c r="E418" t="s">
        <v>963</v>
      </c>
      <c r="F418" t="s">
        <v>964</v>
      </c>
    </row>
    <row r="419" spans="1:13" x14ac:dyDescent="0.2">
      <c r="A419"/>
      <c r="B419"/>
      <c r="C419"/>
      <c r="D419" s="1">
        <f t="shared" si="28"/>
        <v>397</v>
      </c>
      <c r="E419" t="s">
        <v>965</v>
      </c>
      <c r="F419" t="s">
        <v>966</v>
      </c>
    </row>
    <row r="420" spans="1:13" x14ac:dyDescent="0.2">
      <c r="A420"/>
      <c r="B420"/>
      <c r="C420"/>
      <c r="D420" s="1">
        <f t="shared" si="28"/>
        <v>398</v>
      </c>
      <c r="E420" t="s">
        <v>967</v>
      </c>
      <c r="F420" t="s">
        <v>968</v>
      </c>
    </row>
    <row r="421" spans="1:13" x14ac:dyDescent="0.2">
      <c r="A421"/>
      <c r="B421"/>
      <c r="C421"/>
      <c r="D421" s="1">
        <f t="shared" si="28"/>
        <v>399</v>
      </c>
      <c r="E421" t="s">
        <v>969</v>
      </c>
      <c r="F421" t="s">
        <v>970</v>
      </c>
    </row>
    <row r="422" spans="1:13" x14ac:dyDescent="0.2">
      <c r="A422"/>
      <c r="B422"/>
      <c r="C422"/>
      <c r="D422" s="1">
        <f t="shared" si="28"/>
        <v>400</v>
      </c>
      <c r="E422" t="s">
        <v>971</v>
      </c>
      <c r="F422" t="s">
        <v>972</v>
      </c>
    </row>
    <row r="423" spans="1:13" x14ac:dyDescent="0.2">
      <c r="A423"/>
      <c r="B423"/>
      <c r="C423"/>
      <c r="D423" s="1">
        <f t="shared" si="28"/>
        <v>401</v>
      </c>
      <c r="E423" t="s">
        <v>973</v>
      </c>
      <c r="F423" t="s">
        <v>974</v>
      </c>
    </row>
    <row r="424" spans="1:13" x14ac:dyDescent="0.2">
      <c r="D424" s="1">
        <f t="shared" si="28"/>
        <v>402</v>
      </c>
      <c r="E424" s="1" t="s">
        <v>1096</v>
      </c>
      <c r="F424" s="1" t="s">
        <v>1097</v>
      </c>
      <c r="G424" s="3">
        <v>8.11</v>
      </c>
      <c r="H424" s="3">
        <v>123</v>
      </c>
    </row>
    <row r="425" spans="1:13" x14ac:dyDescent="0.2">
      <c r="D425" s="1">
        <f>+D467+1</f>
        <v>442</v>
      </c>
      <c r="E425" s="5" t="s">
        <v>1792</v>
      </c>
      <c r="F425" s="1" t="s">
        <v>1793</v>
      </c>
      <c r="G425" s="7">
        <v>50.86</v>
      </c>
      <c r="H425" s="6">
        <f>+G425*L425</f>
        <v>750.32176254000001</v>
      </c>
      <c r="I425" s="6">
        <f>+[163]Main!$M$5-[163]Main!$M$6</f>
        <v>159.095</v>
      </c>
      <c r="J425" s="6">
        <f>+H425-I425</f>
        <v>591.22676253999998</v>
      </c>
      <c r="K425" s="3" t="s">
        <v>1279</v>
      </c>
      <c r="L425" s="6">
        <f>+[163]Main!$M$3</f>
        <v>14.752689</v>
      </c>
      <c r="M425" s="9">
        <v>45687</v>
      </c>
    </row>
    <row r="426" spans="1:13" x14ac:dyDescent="0.2">
      <c r="D426" s="1">
        <f>+D424+1</f>
        <v>403</v>
      </c>
      <c r="E426" s="5" t="s">
        <v>1610</v>
      </c>
      <c r="F426" t="s">
        <v>1611</v>
      </c>
      <c r="G426" s="7">
        <v>42.9</v>
      </c>
      <c r="H426" s="6">
        <f t="shared" ref="H426:H440" si="29">+G426*L426</f>
        <v>518.07807479999997</v>
      </c>
      <c r="I426" s="6">
        <f>+[164]Main!$K$5-[164]Main!$K$6</f>
        <v>89.078000000000003</v>
      </c>
      <c r="J426" s="6">
        <f t="shared" ref="J426:J440" si="30">+H426-I426</f>
        <v>429.00007479999999</v>
      </c>
      <c r="K426" s="3" t="s">
        <v>1279</v>
      </c>
      <c r="L426" s="6">
        <f>+[164]Main!$K$3</f>
        <v>12.076411999999999</v>
      </c>
      <c r="M426" s="9">
        <v>45608</v>
      </c>
    </row>
    <row r="427" spans="1:13" x14ac:dyDescent="0.2">
      <c r="D427" s="1">
        <f t="shared" si="28"/>
        <v>404</v>
      </c>
      <c r="E427" s="40" t="s">
        <v>1129</v>
      </c>
      <c r="F427" s="1" t="s">
        <v>1130</v>
      </c>
      <c r="G427" s="7">
        <v>10.54</v>
      </c>
      <c r="H427" s="6">
        <f t="shared" si="29"/>
        <v>295.11496187999995</v>
      </c>
      <c r="I427" s="6">
        <f>+[165]Main!$K$5-[165]Main!$K$6</f>
        <v>15.414999999999999</v>
      </c>
      <c r="J427" s="6">
        <f t="shared" si="30"/>
        <v>279.69996187999993</v>
      </c>
      <c r="K427" s="3" t="s">
        <v>1073</v>
      </c>
      <c r="L427" s="6">
        <f>+[165]Main!$K$3</f>
        <v>27.999521999999999</v>
      </c>
      <c r="M427" s="9">
        <v>45474</v>
      </c>
    </row>
    <row r="428" spans="1:13" x14ac:dyDescent="0.2">
      <c r="D428" s="1">
        <f t="shared" si="28"/>
        <v>405</v>
      </c>
      <c r="E428" s="5" t="s">
        <v>1620</v>
      </c>
      <c r="F428" s="1" t="s">
        <v>1619</v>
      </c>
      <c r="G428" s="3">
        <v>2.62</v>
      </c>
      <c r="H428" s="6">
        <f>+G428*L428</f>
        <v>164.43598150000003</v>
      </c>
      <c r="I428" s="6">
        <f>+[166]Main!$K$5-[166]Main!$K$6</f>
        <v>-77.494</v>
      </c>
      <c r="J428" s="6">
        <f>+H428-I428</f>
        <v>241.92998150000003</v>
      </c>
      <c r="K428" s="3" t="s">
        <v>1279</v>
      </c>
      <c r="L428" s="6">
        <f>+[166]Main!$K$3</f>
        <v>62.761825000000002</v>
      </c>
      <c r="M428" s="9">
        <v>45628</v>
      </c>
    </row>
    <row r="429" spans="1:13" x14ac:dyDescent="0.2">
      <c r="B429" s="1">
        <v>6</v>
      </c>
      <c r="C429" s="1">
        <v>2</v>
      </c>
      <c r="D429" s="1">
        <f t="shared" si="28"/>
        <v>406</v>
      </c>
      <c r="E429" s="5" t="s">
        <v>1638</v>
      </c>
      <c r="F429" t="s">
        <v>1637</v>
      </c>
      <c r="G429" s="3">
        <v>31.98</v>
      </c>
      <c r="H429" s="6">
        <f>+G429*L429</f>
        <v>195.84830226</v>
      </c>
      <c r="I429" s="6">
        <f>+[167]Main!$L$5-[167]Main!$L$6</f>
        <v>40.720092000000001</v>
      </c>
      <c r="J429" s="6">
        <f>+H429-I429</f>
        <v>155.12821026</v>
      </c>
      <c r="K429" s="3" t="s">
        <v>1073</v>
      </c>
      <c r="L429" s="6">
        <f>+[167]Main!$L$3</f>
        <v>6.1240869999999994</v>
      </c>
      <c r="M429" s="9">
        <v>45630</v>
      </c>
    </row>
    <row r="430" spans="1:13" x14ac:dyDescent="0.2">
      <c r="D430" s="1">
        <f t="shared" si="28"/>
        <v>407</v>
      </c>
      <c r="E430" s="5" t="s">
        <v>1626</v>
      </c>
      <c r="F430" t="s">
        <v>1625</v>
      </c>
      <c r="G430" s="7">
        <v>5</v>
      </c>
      <c r="H430" s="6">
        <f>+G430*L430</f>
        <v>289.71532999999999</v>
      </c>
      <c r="I430" s="6">
        <f>+[168]Main!$M$5-[168]Main!$M$6</f>
        <v>117.82499999999999</v>
      </c>
      <c r="J430" s="6">
        <f>+H430-I430</f>
        <v>171.89033000000001</v>
      </c>
      <c r="K430" s="3" t="s">
        <v>1279</v>
      </c>
      <c r="L430" s="6">
        <f>+[168]Main!$M$3</f>
        <v>57.943066000000002</v>
      </c>
      <c r="M430" s="9">
        <v>45629</v>
      </c>
    </row>
    <row r="431" spans="1:13" x14ac:dyDescent="0.2">
      <c r="D431" s="1">
        <f t="shared" si="28"/>
        <v>408</v>
      </c>
      <c r="E431" s="5" t="s">
        <v>1643</v>
      </c>
      <c r="F431" t="s">
        <v>1644</v>
      </c>
      <c r="G431" s="7">
        <v>4.5</v>
      </c>
      <c r="H431" s="6">
        <f>+G431*L431</f>
        <v>146.13991650000003</v>
      </c>
      <c r="I431" s="6">
        <f>+[169]Main!$M$5-[169]Main!$M$6</f>
        <v>1.9079999999999977</v>
      </c>
      <c r="J431" s="6">
        <f>+H431-I431</f>
        <v>144.23191650000004</v>
      </c>
      <c r="K431" s="3" t="s">
        <v>1279</v>
      </c>
      <c r="L431" s="6">
        <f>+[169]Main!$M$3</f>
        <v>32.475537000000003</v>
      </c>
      <c r="M431" s="9">
        <v>45630</v>
      </c>
    </row>
    <row r="432" spans="1:13" x14ac:dyDescent="0.2">
      <c r="D432" s="1">
        <f>+D463+1</f>
        <v>438</v>
      </c>
      <c r="E432" s="5" t="s">
        <v>1671</v>
      </c>
      <c r="F432" t="s">
        <v>1672</v>
      </c>
      <c r="G432" s="3">
        <v>6.41</v>
      </c>
      <c r="H432" s="6">
        <f>+G432*L432</f>
        <v>226.21900856999997</v>
      </c>
      <c r="I432" s="6">
        <f>+[170]Main!$K$5-[170]Main!$K$6</f>
        <v>98.310918000000001</v>
      </c>
      <c r="J432" s="6">
        <f>+H432-I432</f>
        <v>127.90809056999997</v>
      </c>
      <c r="K432" s="3" t="s">
        <v>1279</v>
      </c>
      <c r="L432" s="6">
        <f>+[170]Main!$K$3</f>
        <v>35.291576999999997</v>
      </c>
      <c r="M432" s="9">
        <v>45660</v>
      </c>
    </row>
    <row r="433" spans="4:13" x14ac:dyDescent="0.2">
      <c r="D433" s="1">
        <f>+D431+1</f>
        <v>409</v>
      </c>
      <c r="E433" s="5" t="s">
        <v>1614</v>
      </c>
      <c r="F433" t="s">
        <v>1615</v>
      </c>
      <c r="G433" s="3">
        <v>1.53</v>
      </c>
      <c r="H433" s="6">
        <f t="shared" si="29"/>
        <v>192.47591862000002</v>
      </c>
      <c r="I433" s="6">
        <f>+[171]Main!$L$5-[171]Main!$L$6</f>
        <v>74.8</v>
      </c>
      <c r="J433" s="6">
        <f t="shared" si="30"/>
        <v>117.67591862000002</v>
      </c>
      <c r="K433" s="3" t="s">
        <v>1279</v>
      </c>
      <c r="L433" s="6">
        <f>+[171]Main!$L$3</f>
        <v>125.801254</v>
      </c>
      <c r="M433" s="9">
        <v>45608</v>
      </c>
    </row>
    <row r="434" spans="4:13" x14ac:dyDescent="0.2">
      <c r="D434" s="1">
        <f t="shared" si="28"/>
        <v>410</v>
      </c>
      <c r="E434" s="5" t="s">
        <v>1098</v>
      </c>
      <c r="F434" t="s">
        <v>1099</v>
      </c>
      <c r="G434" s="7">
        <v>5</v>
      </c>
      <c r="H434" s="6">
        <f t="shared" si="29"/>
        <v>216.57198499999998</v>
      </c>
      <c r="I434" s="6">
        <f>+[172]Main!$J$5-[172]Main!$J$6</f>
        <v>104.35299999999999</v>
      </c>
      <c r="J434" s="6">
        <f t="shared" si="30"/>
        <v>112.21898499999999</v>
      </c>
      <c r="K434" s="3" t="s">
        <v>1073</v>
      </c>
      <c r="L434" s="6">
        <f>+[172]Main!$J$3</f>
        <v>43.314397</v>
      </c>
      <c r="M434" s="9">
        <v>45525</v>
      </c>
    </row>
    <row r="435" spans="4:13" x14ac:dyDescent="0.2">
      <c r="D435" s="1">
        <f t="shared" si="28"/>
        <v>411</v>
      </c>
      <c r="E435" s="5" t="s">
        <v>1162</v>
      </c>
      <c r="F435" t="s">
        <v>1163</v>
      </c>
      <c r="G435" s="7">
        <v>3.6</v>
      </c>
      <c r="H435" s="6">
        <f t="shared" si="29"/>
        <v>132.55131599999999</v>
      </c>
      <c r="I435" s="6">
        <f>+[173]Main!$L$5-[173]Main!$L$6</f>
        <v>33.507724000000003</v>
      </c>
      <c r="J435" s="6">
        <f t="shared" si="30"/>
        <v>99.04359199999999</v>
      </c>
      <c r="K435" s="3" t="s">
        <v>1073</v>
      </c>
      <c r="L435" s="6">
        <f>+[173]Main!$L$3</f>
        <v>36.819809999999997</v>
      </c>
      <c r="M435" s="9">
        <v>45567</v>
      </c>
    </row>
    <row r="436" spans="4:13" x14ac:dyDescent="0.2">
      <c r="D436" s="1">
        <f t="shared" si="28"/>
        <v>412</v>
      </c>
      <c r="E436" s="5" t="s">
        <v>1612</v>
      </c>
      <c r="F436" t="s">
        <v>1613</v>
      </c>
      <c r="G436" s="7">
        <v>13.15</v>
      </c>
      <c r="H436" s="6">
        <f t="shared" si="29"/>
        <v>319.40466320000002</v>
      </c>
      <c r="I436" s="6">
        <f>+[174]Main!$K$5-[174]Main!$K$6</f>
        <v>199.59700000000001</v>
      </c>
      <c r="J436" s="6">
        <f t="shared" si="30"/>
        <v>119.80766320000001</v>
      </c>
      <c r="K436" s="3" t="s">
        <v>1279</v>
      </c>
      <c r="L436" s="6">
        <f>+[174]Main!$K$3</f>
        <v>24.289328000000001</v>
      </c>
      <c r="M436" s="9">
        <v>45608</v>
      </c>
    </row>
    <row r="437" spans="4:13" x14ac:dyDescent="0.2">
      <c r="D437" s="1">
        <f t="shared" si="28"/>
        <v>413</v>
      </c>
      <c r="E437" s="5" t="s">
        <v>1628</v>
      </c>
      <c r="F437" t="s">
        <v>1627</v>
      </c>
      <c r="G437" s="3">
        <v>2.83</v>
      </c>
      <c r="H437" s="6">
        <f>+G437*L437</f>
        <v>108.43964851000001</v>
      </c>
      <c r="I437" s="6">
        <f>+[175]Main!$K$5-[175]Main!$K$6</f>
        <v>62.823</v>
      </c>
      <c r="J437" s="6">
        <f>+H437-I437</f>
        <v>45.616648510000012</v>
      </c>
      <c r="K437" s="3" t="s">
        <v>1279</v>
      </c>
      <c r="L437" s="6">
        <f>+[175]Main!$K$3</f>
        <v>38.317897000000002</v>
      </c>
      <c r="M437" s="9">
        <v>45629</v>
      </c>
    </row>
    <row r="438" spans="4:13" x14ac:dyDescent="0.2">
      <c r="D438" s="1">
        <f>+D455+1</f>
        <v>430</v>
      </c>
      <c r="E438" s="5" t="s">
        <v>1645</v>
      </c>
      <c r="F438" t="s">
        <v>1646</v>
      </c>
      <c r="G438" s="7">
        <v>2.69</v>
      </c>
      <c r="H438" s="6">
        <f>+G438*L438</f>
        <v>89.956825309999985</v>
      </c>
      <c r="I438" s="6">
        <f>+[176]Main!$K$5-[176]Main!$K$6</f>
        <v>5.4758170000000002</v>
      </c>
      <c r="J438" s="6">
        <f>+H438-I438</f>
        <v>84.481008309999979</v>
      </c>
      <c r="K438" s="3" t="s">
        <v>1279</v>
      </c>
      <c r="L438" s="6">
        <f>+[176]Main!$K$3</f>
        <v>33.441198999999997</v>
      </c>
      <c r="M438" s="9">
        <v>45630</v>
      </c>
    </row>
    <row r="439" spans="4:13" x14ac:dyDescent="0.2">
      <c r="D439" s="1">
        <f>+D461+1</f>
        <v>436</v>
      </c>
      <c r="E439" s="5" t="s">
        <v>1666</v>
      </c>
      <c r="F439" t="s">
        <v>1665</v>
      </c>
      <c r="G439" s="3">
        <v>1.02</v>
      </c>
      <c r="H439" s="6">
        <f>+G439*L439</f>
        <v>103.2980316</v>
      </c>
      <c r="I439" s="6">
        <f>+[177]Main!$L$5-[177]Main!$L$6</f>
        <v>59.1</v>
      </c>
      <c r="J439" s="6">
        <f>+H439-I439</f>
        <v>44.1980316</v>
      </c>
      <c r="K439" s="3" t="s">
        <v>1279</v>
      </c>
      <c r="L439" s="6">
        <f>+[177]Main!$L$3</f>
        <v>101.27258</v>
      </c>
      <c r="M439" s="9">
        <v>45656</v>
      </c>
    </row>
    <row r="440" spans="4:13" x14ac:dyDescent="0.2">
      <c r="D440" s="1">
        <f>+D437+1</f>
        <v>414</v>
      </c>
      <c r="E440" s="5" t="s">
        <v>1436</v>
      </c>
      <c r="F440" s="1" t="s">
        <v>1437</v>
      </c>
      <c r="G440" s="3">
        <v>0.19</v>
      </c>
      <c r="H440" s="6">
        <f t="shared" si="29"/>
        <v>4.1807902100000005</v>
      </c>
      <c r="I440" s="6">
        <f>+[178]Main!$P$5-[178]Main!$P$6</f>
        <v>-4.3319999999999999</v>
      </c>
      <c r="J440" s="6">
        <f t="shared" si="30"/>
        <v>8.5127902100000004</v>
      </c>
      <c r="K440" s="3" t="s">
        <v>1073</v>
      </c>
      <c r="L440" s="6">
        <f>+[178]Main!$P$3</f>
        <v>22.004159000000001</v>
      </c>
      <c r="M440" s="9">
        <v>45587</v>
      </c>
    </row>
    <row r="441" spans="4:13" x14ac:dyDescent="0.2">
      <c r="D441" s="1">
        <f t="shared" si="28"/>
        <v>415</v>
      </c>
      <c r="E441" s="40" t="s">
        <v>1630</v>
      </c>
      <c r="F441" t="s">
        <v>1629</v>
      </c>
      <c r="G441" s="7">
        <v>3.71</v>
      </c>
      <c r="H441" s="6">
        <f>+G441*L441</f>
        <v>181.33427843999999</v>
      </c>
      <c r="I441" s="6">
        <f>+[179]Main!$K$5-[179]Main!$K$6</f>
        <v>183.012</v>
      </c>
      <c r="J441" s="6">
        <f>+H441-I441</f>
        <v>-1.677721560000009</v>
      </c>
      <c r="K441" s="3" t="s">
        <v>1279</v>
      </c>
      <c r="L441" s="6">
        <f>+[179]Main!$K$3</f>
        <v>48.877164</v>
      </c>
      <c r="M441" s="9">
        <v>45629</v>
      </c>
    </row>
    <row r="442" spans="4:13" x14ac:dyDescent="0.2">
      <c r="D442" s="1">
        <f t="shared" si="28"/>
        <v>416</v>
      </c>
      <c r="E442" s="5" t="s">
        <v>1633</v>
      </c>
      <c r="F442" s="1" t="s">
        <v>1634</v>
      </c>
      <c r="G442" s="7">
        <v>6</v>
      </c>
      <c r="H442" s="6">
        <f>+G442*L442</f>
        <v>327.199524</v>
      </c>
      <c r="I442" s="6">
        <f>+[180]Main!$L$5-[180]Main!$L$6</f>
        <v>371.02100000000002</v>
      </c>
      <c r="J442" s="6">
        <f>+H442-I442</f>
        <v>-43.821476000000018</v>
      </c>
      <c r="K442" s="3" t="s">
        <v>1073</v>
      </c>
      <c r="L442" s="6">
        <f>+[180]Main!$L$3</f>
        <v>54.533253999999999</v>
      </c>
      <c r="M442" s="9">
        <v>45629</v>
      </c>
    </row>
    <row r="443" spans="4:13" x14ac:dyDescent="0.2">
      <c r="D443" s="1">
        <f t="shared" si="28"/>
        <v>417</v>
      </c>
      <c r="E443" s="1" t="s">
        <v>1192</v>
      </c>
      <c r="F443" s="1" t="s">
        <v>1193</v>
      </c>
      <c r="G443" s="3">
        <v>0.28999999999999998</v>
      </c>
    </row>
    <row r="444" spans="4:13" x14ac:dyDescent="0.2">
      <c r="D444" s="1">
        <f t="shared" si="28"/>
        <v>418</v>
      </c>
      <c r="E444" s="1" t="s">
        <v>1274</v>
      </c>
      <c r="F444" t="s">
        <v>1275</v>
      </c>
    </row>
    <row r="445" spans="4:13" x14ac:dyDescent="0.2">
      <c r="D445" s="1">
        <f t="shared" si="28"/>
        <v>419</v>
      </c>
      <c r="E445" s="1" t="s">
        <v>1303</v>
      </c>
      <c r="F445" s="1" t="s">
        <v>1304</v>
      </c>
    </row>
    <row r="446" spans="4:13" x14ac:dyDescent="0.2">
      <c r="D446" s="1">
        <f t="shared" si="28"/>
        <v>420</v>
      </c>
      <c r="E446" t="s">
        <v>1305</v>
      </c>
      <c r="F446" t="s">
        <v>1306</v>
      </c>
    </row>
    <row r="447" spans="4:13" x14ac:dyDescent="0.2">
      <c r="D447" s="1">
        <f t="shared" si="28"/>
        <v>421</v>
      </c>
      <c r="E447" s="1" t="s">
        <v>1356</v>
      </c>
    </row>
    <row r="448" spans="4:13" x14ac:dyDescent="0.2">
      <c r="D448" s="1">
        <f t="shared" si="28"/>
        <v>422</v>
      </c>
      <c r="E448" s="5" t="s">
        <v>1441</v>
      </c>
      <c r="F448" s="1" t="s">
        <v>1442</v>
      </c>
      <c r="G448" s="7">
        <v>30</v>
      </c>
    </row>
    <row r="449" spans="4:7" x14ac:dyDescent="0.2">
      <c r="D449" s="1">
        <f t="shared" si="28"/>
        <v>423</v>
      </c>
      <c r="E449" t="s">
        <v>1504</v>
      </c>
    </row>
    <row r="450" spans="4:7" x14ac:dyDescent="0.2">
      <c r="D450" s="1">
        <f t="shared" si="28"/>
        <v>424</v>
      </c>
      <c r="E450" s="1" t="s">
        <v>1616</v>
      </c>
      <c r="F450" t="s">
        <v>1617</v>
      </c>
    </row>
    <row r="451" spans="4:7" x14ac:dyDescent="0.2">
      <c r="D451" s="1">
        <f t="shared" si="28"/>
        <v>425</v>
      </c>
      <c r="E451" t="s">
        <v>1621</v>
      </c>
      <c r="F451" s="1" t="s">
        <v>1622</v>
      </c>
    </row>
    <row r="452" spans="4:7" x14ac:dyDescent="0.2">
      <c r="D452" s="1">
        <f t="shared" si="28"/>
        <v>426</v>
      </c>
      <c r="E452" t="s">
        <v>1623</v>
      </c>
      <c r="F452" t="s">
        <v>1624</v>
      </c>
    </row>
    <row r="453" spans="4:7" x14ac:dyDescent="0.2">
      <c r="D453" s="1">
        <f t="shared" si="28"/>
        <v>427</v>
      </c>
      <c r="E453" t="s">
        <v>1631</v>
      </c>
      <c r="F453" t="s">
        <v>1632</v>
      </c>
    </row>
    <row r="454" spans="4:7" x14ac:dyDescent="0.2">
      <c r="D454" s="1">
        <f t="shared" si="28"/>
        <v>428</v>
      </c>
      <c r="E454" s="5" t="s">
        <v>1636</v>
      </c>
      <c r="F454" s="1" t="s">
        <v>1635</v>
      </c>
      <c r="G454" s="3">
        <v>26.71</v>
      </c>
    </row>
    <row r="455" spans="4:7" x14ac:dyDescent="0.2">
      <c r="D455" s="1">
        <f t="shared" si="28"/>
        <v>429</v>
      </c>
      <c r="E455" s="1" t="s">
        <v>1641</v>
      </c>
      <c r="F455" t="s">
        <v>1642</v>
      </c>
    </row>
    <row r="456" spans="4:7" x14ac:dyDescent="0.2">
      <c r="D456" s="1">
        <f t="shared" si="28"/>
        <v>430</v>
      </c>
      <c r="E456" t="s">
        <v>1647</v>
      </c>
      <c r="F456" s="1" t="s">
        <v>1648</v>
      </c>
    </row>
    <row r="457" spans="4:7" x14ac:dyDescent="0.2">
      <c r="D457" s="1">
        <f t="shared" si="28"/>
        <v>431</v>
      </c>
      <c r="E457" s="1" t="s">
        <v>1649</v>
      </c>
      <c r="F457" t="s">
        <v>1650</v>
      </c>
      <c r="G457" s="3">
        <v>4.1100000000000003</v>
      </c>
    </row>
    <row r="458" spans="4:7" x14ac:dyDescent="0.2">
      <c r="D458" s="1">
        <f t="shared" si="28"/>
        <v>432</v>
      </c>
      <c r="E458" t="s">
        <v>1655</v>
      </c>
      <c r="F458" t="s">
        <v>1656</v>
      </c>
    </row>
    <row r="459" spans="4:7" x14ac:dyDescent="0.2">
      <c r="D459" s="1">
        <f t="shared" si="28"/>
        <v>433</v>
      </c>
      <c r="E459" s="1" t="s">
        <v>1657</v>
      </c>
      <c r="F459" s="1" t="s">
        <v>1658</v>
      </c>
    </row>
    <row r="460" spans="4:7" x14ac:dyDescent="0.2">
      <c r="D460" s="1">
        <f t="shared" si="28"/>
        <v>434</v>
      </c>
      <c r="E460" t="s">
        <v>1659</v>
      </c>
      <c r="F460" t="s">
        <v>1660</v>
      </c>
    </row>
    <row r="461" spans="4:7" x14ac:dyDescent="0.2">
      <c r="D461" s="1">
        <f t="shared" si="28"/>
        <v>435</v>
      </c>
      <c r="E461" s="1" t="s">
        <v>1661</v>
      </c>
      <c r="F461" s="1" t="s">
        <v>1662</v>
      </c>
      <c r="G461" s="3">
        <v>0.61</v>
      </c>
    </row>
    <row r="462" spans="4:7" x14ac:dyDescent="0.2">
      <c r="D462" s="1">
        <f t="shared" si="28"/>
        <v>436</v>
      </c>
      <c r="E462" t="s">
        <v>1667</v>
      </c>
      <c r="F462" t="s">
        <v>1668</v>
      </c>
    </row>
    <row r="463" spans="4:7" x14ac:dyDescent="0.2">
      <c r="D463" s="1">
        <f t="shared" si="28"/>
        <v>437</v>
      </c>
      <c r="E463" s="1" t="s">
        <v>1670</v>
      </c>
      <c r="F463" s="1" t="s">
        <v>1669</v>
      </c>
      <c r="G463" s="3">
        <v>1.46</v>
      </c>
    </row>
    <row r="464" spans="4:7" x14ac:dyDescent="0.2">
      <c r="D464" s="1">
        <f t="shared" si="28"/>
        <v>438</v>
      </c>
      <c r="E464" t="s">
        <v>1675</v>
      </c>
      <c r="F464" t="s">
        <v>1676</v>
      </c>
    </row>
    <row r="465" spans="2:13" x14ac:dyDescent="0.2">
      <c r="D465" s="1">
        <f t="shared" si="28"/>
        <v>439</v>
      </c>
      <c r="E465" t="s">
        <v>1677</v>
      </c>
      <c r="F465" t="s">
        <v>1678</v>
      </c>
    </row>
    <row r="466" spans="2:13" x14ac:dyDescent="0.2">
      <c r="D466" s="1">
        <f t="shared" si="28"/>
        <v>440</v>
      </c>
      <c r="E466" s="1" t="s">
        <v>1114</v>
      </c>
      <c r="F466" s="1" t="s">
        <v>1695</v>
      </c>
    </row>
    <row r="467" spans="2:13" x14ac:dyDescent="0.2">
      <c r="D467" s="1">
        <f t="shared" si="28"/>
        <v>441</v>
      </c>
      <c r="E467" t="s">
        <v>1780</v>
      </c>
      <c r="F467" t="s">
        <v>1781</v>
      </c>
    </row>
    <row r="468" spans="2:13" x14ac:dyDescent="0.2">
      <c r="B468" s="1">
        <v>7</v>
      </c>
      <c r="C468" s="1">
        <v>2</v>
      </c>
      <c r="D468" s="1">
        <f t="shared" si="28"/>
        <v>442</v>
      </c>
      <c r="E468" s="5" t="s">
        <v>1794</v>
      </c>
      <c r="F468" s="1" t="s">
        <v>1795</v>
      </c>
      <c r="G468" s="7">
        <v>20</v>
      </c>
      <c r="H468" s="6">
        <f>+G468*L468</f>
        <v>1040.5629000000001</v>
      </c>
      <c r="I468" s="6">
        <f>+[181]Main!$L$5-[181]Main!$L$6</f>
        <v>193.8</v>
      </c>
      <c r="J468" s="6">
        <f>+H468-I468</f>
        <v>846.76290000000017</v>
      </c>
      <c r="K468" s="3" t="s">
        <v>1279</v>
      </c>
      <c r="L468" s="6">
        <f>+[181]Main!$L$3</f>
        <v>52.028145000000002</v>
      </c>
      <c r="M468" s="9">
        <v>45691</v>
      </c>
    </row>
    <row r="469" spans="2:13" x14ac:dyDescent="0.2">
      <c r="B469" s="1">
        <v>7</v>
      </c>
      <c r="C469" s="1">
        <v>1</v>
      </c>
      <c r="D469" s="1">
        <f t="shared" si="28"/>
        <v>443</v>
      </c>
      <c r="E469" s="5" t="s">
        <v>1797</v>
      </c>
      <c r="F469" t="s">
        <v>1796</v>
      </c>
      <c r="G469" s="7">
        <v>1</v>
      </c>
      <c r="H469" s="6">
        <f>+G469*L469</f>
        <v>119.616035</v>
      </c>
      <c r="I469" s="6">
        <f>+[182]Main!$M$5-[182]Main!$M$6</f>
        <v>106.869</v>
      </c>
      <c r="J469" s="6">
        <f>+H469-I469</f>
        <v>12.747034999999997</v>
      </c>
      <c r="K469" s="3" t="s">
        <v>1279</v>
      </c>
      <c r="L469" s="6">
        <f>+[182]Main!$M$3</f>
        <v>119.616035</v>
      </c>
      <c r="M469" s="9">
        <v>45691</v>
      </c>
    </row>
    <row r="470" spans="2:13" x14ac:dyDescent="0.2">
      <c r="D470" s="1">
        <f t="shared" si="28"/>
        <v>444</v>
      </c>
      <c r="E470" s="1" t="s">
        <v>1798</v>
      </c>
      <c r="F470" t="s">
        <v>1799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4" r:id="rId34" xr:uid="{E5739E03-9FE4-4D05-90C8-36ABF7D078CB}"/>
    <hyperlink ref="E88" r:id="rId35" xr:uid="{25285F59-771C-40DB-8B78-E1E454C61406}"/>
    <hyperlink ref="E249" r:id="rId36" xr:uid="{C000061C-001D-4088-90A4-B672D181D3C5}"/>
    <hyperlink ref="E72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7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3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9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7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1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6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6" r:id="rId129" xr:uid="{A739B306-7AF4-4BC1-B603-405E1AD42DA9}"/>
    <hyperlink ref="E69" r:id="rId130" xr:uid="{D16D1630-A1AE-4CF8-B35B-01F574ECC4EC}"/>
    <hyperlink ref="E83" r:id="rId131" xr:uid="{A96FF32D-8546-4297-AE3C-E279BBEB2988}"/>
    <hyperlink ref="E75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8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80" r:id="rId152" xr:uid="{7F559409-F96D-4010-8F92-37C722C2B828}"/>
    <hyperlink ref="E94" r:id="rId153" xr:uid="{C48A4FCA-0630-EF43-9EEC-B6CAB37EFE4F}"/>
    <hyperlink ref="E90" r:id="rId154" xr:uid="{96899701-8AB6-4B30-9017-19357666F340}"/>
    <hyperlink ref="E82" r:id="rId155" xr:uid="{CFB41F62-0690-4C3D-B6CD-811E3E94C4EE}"/>
    <hyperlink ref="E130" r:id="rId156" xr:uid="{82A44C16-0029-4130-9750-D08BCC5182B4}"/>
    <hyperlink ref="E57" r:id="rId157" xr:uid="{C35461B3-E679-4CC0-9362-2A53FE04533B}"/>
    <hyperlink ref="E85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4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  <hyperlink ref="E468" r:id="rId200" xr:uid="{63936724-7806-4858-BC51-BF317429A4D3}"/>
    <hyperlink ref="E469" r:id="rId201" xr:uid="{F7B60A92-FEBA-4956-8C32-3DAD1956FCBE}"/>
    <hyperlink ref="E301" r:id="rId202" xr:uid="{BB2D6CB0-9710-43BE-9C9C-96D4CB00CC27}"/>
  </hyperlinks>
  <pageMargins left="0.7" right="0.7" top="0.75" bottom="0.75" header="0.3" footer="0.3"/>
  <pageSetup paperSize="9" orientation="portrait" r:id="rId203"/>
  <legacyDrawing r:id="rId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Main!D138+1</f>
        <v>122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([183]Main!$J$5-[183]Main!$J$6)/HKD</f>
        <v>991.71512820512828</v>
      </c>
      <c r="G76" s="6">
        <f>+E76-F76</f>
        <v>23523.572694544873</v>
      </c>
      <c r="H76" s="3" t="s">
        <v>301</v>
      </c>
      <c r="I76" s="6">
        <f>+[183]Main!$J$3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7" t="s">
        <v>1740</v>
      </c>
      <c r="EU7" s="117" t="s">
        <v>1740</v>
      </c>
      <c r="EV7" s="117" t="s">
        <v>1740</v>
      </c>
      <c r="EW7" s="117" t="s">
        <v>1740</v>
      </c>
      <c r="EX7" s="128" t="s">
        <v>1208</v>
      </c>
      <c r="EY7" s="128" t="s">
        <v>1208</v>
      </c>
      <c r="EZ7" s="128" t="s">
        <v>1208</v>
      </c>
      <c r="FA7" s="129" t="s">
        <v>1734</v>
      </c>
      <c r="FB7" s="125" t="s">
        <v>23</v>
      </c>
      <c r="FC7" s="125" t="s">
        <v>23</v>
      </c>
      <c r="FD7" s="125" t="s">
        <v>23</v>
      </c>
      <c r="FE7" s="125" t="s">
        <v>23</v>
      </c>
      <c r="FF7" s="125" t="s">
        <v>23</v>
      </c>
      <c r="FG7" s="133" t="s">
        <v>1764</v>
      </c>
      <c r="FH7" s="124" t="s">
        <v>23</v>
      </c>
      <c r="FI7" s="124" t="s">
        <v>23</v>
      </c>
      <c r="FJ7" s="124" t="s">
        <v>23</v>
      </c>
      <c r="FK7" s="124" t="s">
        <v>23</v>
      </c>
      <c r="FL7" s="124" t="s">
        <v>23</v>
      </c>
      <c r="FM7" s="124" t="s">
        <v>23</v>
      </c>
      <c r="FN7" s="124" t="s">
        <v>23</v>
      </c>
      <c r="FO7" s="124" t="s">
        <v>23</v>
      </c>
      <c r="FP7" s="124" t="s">
        <v>23</v>
      </c>
      <c r="FQ7" s="124" t="s">
        <v>23</v>
      </c>
      <c r="FR7" s="124" t="s">
        <v>23</v>
      </c>
      <c r="FS7" s="124" t="s">
        <v>23</v>
      </c>
      <c r="FT7" s="124" t="s">
        <v>23</v>
      </c>
      <c r="FU7" s="124" t="s">
        <v>23</v>
      </c>
      <c r="FV7" s="124" t="s">
        <v>23</v>
      </c>
      <c r="FW7" s="124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7"/>
      <c r="EU8" s="117"/>
      <c r="EV8" s="117"/>
      <c r="EW8" s="117"/>
      <c r="EX8" s="128"/>
      <c r="EY8" s="128"/>
      <c r="EZ8" s="128"/>
      <c r="FA8" s="129"/>
      <c r="FB8" s="125"/>
      <c r="FC8" s="125"/>
      <c r="FD8" s="125"/>
      <c r="FE8" s="125"/>
      <c r="FF8" s="125"/>
      <c r="FG8" s="133"/>
      <c r="FH8" s="124"/>
      <c r="FI8" s="124"/>
      <c r="FJ8" s="124"/>
      <c r="FK8" s="124"/>
      <c r="FL8" s="124"/>
      <c r="FM8" s="124"/>
      <c r="FN8" s="124"/>
      <c r="FO8" s="124"/>
      <c r="FP8" s="124"/>
      <c r="FQ8" s="124"/>
      <c r="FR8" s="124"/>
      <c r="FS8" s="124"/>
      <c r="FT8" s="124"/>
      <c r="FU8" s="124"/>
      <c r="FV8" s="124"/>
      <c r="FW8" s="124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4" t="s">
        <v>1259</v>
      </c>
      <c r="EK9" s="114" t="s">
        <v>1259</v>
      </c>
      <c r="EL9" s="114" t="s">
        <v>1259</v>
      </c>
      <c r="EM9" s="114" t="s">
        <v>1259</v>
      </c>
      <c r="EN9" s="114" t="s">
        <v>1259</v>
      </c>
      <c r="EO9" s="114" t="s">
        <v>1259</v>
      </c>
      <c r="EP9" s="114" t="s">
        <v>1259</v>
      </c>
      <c r="EQ9" s="114" t="s">
        <v>1259</v>
      </c>
      <c r="ER9" s="114" t="s">
        <v>1259</v>
      </c>
      <c r="ES9" s="114" t="s">
        <v>1259</v>
      </c>
      <c r="ET9" s="114" t="s">
        <v>1259</v>
      </c>
      <c r="EU9" s="114" t="s">
        <v>1259</v>
      </c>
      <c r="EV9" s="114" t="s">
        <v>1259</v>
      </c>
      <c r="EW9" s="131" t="s">
        <v>1743</v>
      </c>
      <c r="EX9" s="128"/>
      <c r="EY9" s="128"/>
      <c r="EZ9" s="128"/>
      <c r="FA9" s="129"/>
      <c r="FB9" s="125"/>
      <c r="FC9" s="125"/>
      <c r="FD9" s="125"/>
      <c r="FE9" s="125"/>
      <c r="FF9" s="125"/>
      <c r="FG9" s="133"/>
      <c r="FH9" s="124"/>
      <c r="FI9" s="124"/>
      <c r="FJ9" s="124"/>
      <c r="FK9" s="124"/>
      <c r="FL9" s="124"/>
      <c r="FM9" s="124"/>
      <c r="FN9" s="124"/>
      <c r="FO9" s="124"/>
      <c r="FP9" s="124"/>
      <c r="FQ9" s="124"/>
      <c r="FR9" s="124"/>
      <c r="FS9" s="124"/>
      <c r="FT9" s="124"/>
      <c r="FU9" s="124"/>
      <c r="FV9" s="124"/>
      <c r="FW9" s="124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4"/>
      <c r="EK10" s="114"/>
      <c r="EL10" s="114"/>
      <c r="EM10" s="114"/>
      <c r="EN10" s="114"/>
      <c r="EO10" s="114"/>
      <c r="EP10" s="114"/>
      <c r="EQ10" s="114"/>
      <c r="ER10" s="114"/>
      <c r="ES10" s="114"/>
      <c r="ET10" s="114"/>
      <c r="EU10" s="114"/>
      <c r="EV10" s="114"/>
      <c r="EW10" s="131"/>
      <c r="EX10" s="128"/>
      <c r="EY10" s="128"/>
      <c r="EZ10" s="128"/>
      <c r="FA10" s="129"/>
      <c r="FB10" s="125"/>
      <c r="FC10" s="125"/>
      <c r="FD10" s="125"/>
      <c r="FE10" s="125"/>
      <c r="FF10" s="125"/>
      <c r="FG10" s="133"/>
      <c r="FH10" s="124"/>
      <c r="FI10" s="124"/>
      <c r="FJ10" s="124"/>
      <c r="FK10" s="124"/>
      <c r="FL10" s="124"/>
      <c r="FM10" s="124"/>
      <c r="FN10" s="124"/>
      <c r="FO10" s="124"/>
      <c r="FP10" s="124"/>
      <c r="FQ10" s="124"/>
      <c r="FR10" s="124"/>
      <c r="FS10" s="124"/>
      <c r="FT10" s="124"/>
      <c r="FU10" s="124"/>
      <c r="FV10" s="124"/>
      <c r="FW10" s="124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8"/>
      <c r="EY11" s="128"/>
      <c r="EZ11" s="128"/>
      <c r="FA11" s="129"/>
      <c r="FB11" s="125"/>
      <c r="FC11" s="125"/>
      <c r="FD11" s="125"/>
      <c r="FE11" s="125"/>
      <c r="FF11" s="125"/>
      <c r="FG11" s="133"/>
      <c r="FH11" s="124"/>
      <c r="FI11" s="124"/>
      <c r="FJ11" s="124"/>
      <c r="FK11" s="124"/>
      <c r="FL11" s="124"/>
      <c r="FM11" s="124"/>
      <c r="FN11" s="124"/>
      <c r="FO11" s="124"/>
      <c r="FP11" s="124"/>
      <c r="FQ11" s="124"/>
      <c r="FR11" s="124"/>
      <c r="FS11" s="124"/>
      <c r="FT11" s="124"/>
      <c r="FU11" s="124"/>
      <c r="FV11" s="124"/>
      <c r="FW11" s="12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6" t="s">
        <v>23</v>
      </c>
      <c r="EY12" s="116" t="s">
        <v>23</v>
      </c>
      <c r="EZ12" s="116" t="s">
        <v>23</v>
      </c>
      <c r="FA12" s="132" t="s">
        <v>1746</v>
      </c>
      <c r="FB12" s="125"/>
      <c r="FC12" s="125"/>
      <c r="FD12" s="125"/>
      <c r="FE12" s="125"/>
      <c r="FF12" s="125"/>
      <c r="FG12" s="133"/>
      <c r="FH12" s="124"/>
      <c r="FI12" s="124"/>
      <c r="FJ12" s="124"/>
      <c r="FK12" s="124"/>
      <c r="FL12" s="124"/>
      <c r="FM12" s="124"/>
      <c r="FN12" s="124"/>
      <c r="FO12" s="124"/>
      <c r="FP12" s="124"/>
      <c r="FQ12" s="124"/>
      <c r="FR12" s="124"/>
      <c r="FS12" s="124"/>
      <c r="FT12" s="124"/>
      <c r="FU12" s="124"/>
      <c r="FV12" s="124"/>
      <c r="FW12" s="124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2" t="s">
        <v>1714</v>
      </c>
      <c r="DG13" s="112"/>
      <c r="DH13" s="112"/>
      <c r="DI13" s="112"/>
      <c r="DJ13" s="112"/>
      <c r="DK13" s="112"/>
      <c r="DL13" s="112"/>
      <c r="DM13" s="112"/>
      <c r="DN13" s="112"/>
      <c r="DO13" s="112"/>
      <c r="DP13" s="112"/>
      <c r="DQ13" s="112"/>
      <c r="DR13" s="112"/>
      <c r="DS13" s="112"/>
      <c r="DT13" s="113" t="s">
        <v>1769</v>
      </c>
      <c r="DU13" s="104" t="s">
        <v>1714</v>
      </c>
      <c r="DV13" s="104"/>
      <c r="DW13" s="104"/>
      <c r="DX13" s="104"/>
      <c r="DY13" s="104" t="s">
        <v>1714</v>
      </c>
      <c r="DZ13" s="104"/>
      <c r="EA13" s="104"/>
      <c r="EB13" s="104"/>
      <c r="EC13" s="104"/>
      <c r="ED13" s="104" t="s">
        <v>1714</v>
      </c>
      <c r="EE13" s="104"/>
      <c r="EF13" s="104"/>
      <c r="EG13" s="104"/>
      <c r="EH13" s="104"/>
      <c r="EI13" s="104" t="s">
        <v>1714</v>
      </c>
      <c r="EJ13" s="104" t="s">
        <v>1714</v>
      </c>
      <c r="EK13" s="104" t="s">
        <v>1714</v>
      </c>
      <c r="EL13" s="104" t="s">
        <v>1714</v>
      </c>
      <c r="EM13" s="104" t="s">
        <v>1714</v>
      </c>
      <c r="EN13" s="104" t="s">
        <v>1714</v>
      </c>
      <c r="EO13" s="104" t="s">
        <v>1714</v>
      </c>
      <c r="EP13" s="104" t="s">
        <v>1714</v>
      </c>
      <c r="EQ13" s="104" t="s">
        <v>1714</v>
      </c>
      <c r="ER13" s="104" t="s">
        <v>1714</v>
      </c>
      <c r="ES13" s="104" t="s">
        <v>1714</v>
      </c>
      <c r="ET13" s="104" t="s">
        <v>1714</v>
      </c>
      <c r="EU13" s="104" t="s">
        <v>1714</v>
      </c>
      <c r="EV13" s="104" t="s">
        <v>1714</v>
      </c>
      <c r="EW13" s="115" t="s">
        <v>1734</v>
      </c>
      <c r="EX13" s="116"/>
      <c r="EY13" s="116"/>
      <c r="EZ13" s="116"/>
      <c r="FA13" s="132"/>
      <c r="FB13" s="125"/>
      <c r="FC13" s="125"/>
      <c r="FD13" s="125"/>
      <c r="FE13" s="125"/>
      <c r="FF13" s="125"/>
      <c r="FG13" s="133"/>
      <c r="FH13" s="124"/>
      <c r="FI13" s="124"/>
      <c r="FJ13" s="124"/>
      <c r="FK13" s="124"/>
      <c r="FL13" s="124"/>
      <c r="FM13" s="124"/>
      <c r="FN13" s="124"/>
      <c r="FO13" s="124"/>
      <c r="FP13" s="124"/>
      <c r="FQ13" s="124"/>
      <c r="FR13" s="124"/>
      <c r="FS13" s="124"/>
      <c r="FT13" s="124"/>
      <c r="FU13" s="124"/>
      <c r="FV13" s="124"/>
      <c r="FW13" s="124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2"/>
      <c r="DG14" s="112"/>
      <c r="DH14" s="112"/>
      <c r="DI14" s="112"/>
      <c r="DJ14" s="112"/>
      <c r="DK14" s="112"/>
      <c r="DL14" s="112"/>
      <c r="DM14" s="112"/>
      <c r="DN14" s="112"/>
      <c r="DO14" s="112"/>
      <c r="DP14" s="112"/>
      <c r="DQ14" s="112"/>
      <c r="DR14" s="112"/>
      <c r="DS14" s="112"/>
      <c r="DT14" s="113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15"/>
      <c r="EX14" s="116"/>
      <c r="EY14" s="116"/>
      <c r="EZ14" s="116"/>
      <c r="FA14" s="132"/>
      <c r="FB14" s="125"/>
      <c r="FC14" s="125"/>
      <c r="FD14" s="125"/>
      <c r="FE14" s="125"/>
      <c r="FF14" s="125"/>
      <c r="FG14" s="133"/>
      <c r="FH14" s="124"/>
      <c r="FI14" s="124"/>
      <c r="FJ14" s="124"/>
      <c r="FK14" s="124"/>
      <c r="FL14" s="124"/>
      <c r="FM14" s="124"/>
      <c r="FN14" s="124"/>
      <c r="FO14" s="124"/>
      <c r="FP14" s="124"/>
      <c r="FQ14" s="124"/>
      <c r="FR14" s="124"/>
      <c r="FS14" s="124"/>
      <c r="FT14" s="124"/>
      <c r="FU14" s="124"/>
      <c r="FV14" s="124"/>
      <c r="FW14" s="124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104"/>
      <c r="ER15" s="104"/>
      <c r="ES15" s="104"/>
      <c r="ET15" s="104"/>
      <c r="EU15" s="104"/>
      <c r="EV15" s="104"/>
      <c r="EW15" s="115"/>
      <c r="EX15" s="116"/>
      <c r="EY15" s="116"/>
      <c r="EZ15" s="116"/>
      <c r="FA15" s="132"/>
      <c r="FB15" s="125"/>
      <c r="FC15" s="125"/>
      <c r="FD15" s="125"/>
      <c r="FE15" s="125"/>
      <c r="FF15" s="125"/>
      <c r="FG15" s="133"/>
      <c r="FH15" s="124"/>
      <c r="FI15" s="124"/>
      <c r="FJ15" s="124"/>
      <c r="FK15" s="124"/>
      <c r="FL15" s="124"/>
      <c r="FM15" s="124"/>
      <c r="FN15" s="124"/>
      <c r="FO15" s="124"/>
      <c r="FP15" s="124"/>
      <c r="FQ15" s="124"/>
      <c r="FR15" s="124"/>
      <c r="FS15" s="124"/>
      <c r="FT15" s="124"/>
      <c r="FU15" s="124"/>
      <c r="FV15" s="124"/>
      <c r="FW15" s="124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8" t="s">
        <v>1747</v>
      </c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23" t="s">
        <v>1762</v>
      </c>
      <c r="CT16" s="122" t="s">
        <v>1747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03" t="s">
        <v>1747</v>
      </c>
      <c r="DZ16" s="103" t="s">
        <v>1747</v>
      </c>
      <c r="EA16" s="103" t="s">
        <v>1747</v>
      </c>
      <c r="EB16" s="103" t="s">
        <v>1747</v>
      </c>
      <c r="EC16" s="103" t="s">
        <v>1747</v>
      </c>
      <c r="ED16" s="103" t="s">
        <v>1747</v>
      </c>
      <c r="EE16" s="103" t="s">
        <v>1747</v>
      </c>
      <c r="EF16" s="103" t="s">
        <v>1747</v>
      </c>
      <c r="EG16" s="103" t="s">
        <v>1747</v>
      </c>
      <c r="EH16" s="103" t="s">
        <v>1747</v>
      </c>
      <c r="EI16" s="103" t="s">
        <v>1747</v>
      </c>
      <c r="EJ16" s="103" t="s">
        <v>1747</v>
      </c>
      <c r="EK16" s="103" t="s">
        <v>1747</v>
      </c>
      <c r="EL16" s="103" t="s">
        <v>1747</v>
      </c>
      <c r="EM16" s="103" t="s">
        <v>1747</v>
      </c>
      <c r="EN16" s="103" t="s">
        <v>1747</v>
      </c>
      <c r="EO16" s="103" t="s">
        <v>1747</v>
      </c>
      <c r="EP16" s="103" t="s">
        <v>1747</v>
      </c>
      <c r="EQ16" s="126" t="s">
        <v>1747</v>
      </c>
      <c r="ER16" s="127" t="s">
        <v>1763</v>
      </c>
      <c r="ES16" s="117" t="s">
        <v>1747</v>
      </c>
      <c r="ET16" s="118" t="s">
        <v>1747</v>
      </c>
      <c r="EU16" s="118" t="s">
        <v>1747</v>
      </c>
      <c r="EV16" s="118" t="s">
        <v>1747</v>
      </c>
      <c r="EW16" s="118" t="s">
        <v>1747</v>
      </c>
      <c r="EX16" s="118" t="s">
        <v>1747</v>
      </c>
      <c r="EY16" s="118" t="s">
        <v>1747</v>
      </c>
      <c r="EZ16" s="118" t="s">
        <v>1747</v>
      </c>
      <c r="FA16" s="118" t="s">
        <v>1747</v>
      </c>
      <c r="FB16" s="118" t="s">
        <v>1747</v>
      </c>
      <c r="FC16" s="118" t="s">
        <v>1747</v>
      </c>
      <c r="FD16" s="118" t="s">
        <v>1747</v>
      </c>
      <c r="FE16" s="118" t="s">
        <v>1747</v>
      </c>
      <c r="FF16" s="118" t="s">
        <v>1747</v>
      </c>
      <c r="FG16" s="123" t="s">
        <v>1734</v>
      </c>
      <c r="FH16" s="124"/>
      <c r="FI16" s="124"/>
      <c r="FJ16" s="124"/>
      <c r="FK16" s="124"/>
      <c r="FL16" s="124"/>
      <c r="FM16" s="124"/>
      <c r="FN16" s="124"/>
      <c r="FO16" s="124"/>
      <c r="FP16" s="124"/>
      <c r="FQ16" s="124"/>
      <c r="FR16" s="124"/>
      <c r="FS16" s="124"/>
      <c r="FT16" s="124"/>
      <c r="FU16" s="124"/>
      <c r="FV16" s="124"/>
      <c r="FW16" s="124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8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23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03"/>
      <c r="DZ17" s="103"/>
      <c r="EA17" s="103"/>
      <c r="EB17" s="103"/>
      <c r="EC17" s="103"/>
      <c r="ED17" s="103"/>
      <c r="EE17" s="103"/>
      <c r="EF17" s="103"/>
      <c r="EG17" s="103"/>
      <c r="EH17" s="103"/>
      <c r="EI17" s="103"/>
      <c r="EJ17" s="103"/>
      <c r="EK17" s="103"/>
      <c r="EL17" s="103"/>
      <c r="EM17" s="103"/>
      <c r="EN17" s="103"/>
      <c r="EO17" s="103"/>
      <c r="EP17" s="103"/>
      <c r="EQ17" s="126"/>
      <c r="ER17" s="127"/>
      <c r="ES17" s="117"/>
      <c r="ET17" s="118"/>
      <c r="EU17" s="118"/>
      <c r="EV17" s="118"/>
      <c r="EW17" s="118"/>
      <c r="EX17" s="118"/>
      <c r="EY17" s="118"/>
      <c r="EZ17" s="118"/>
      <c r="FA17" s="118"/>
      <c r="FB17" s="118"/>
      <c r="FC17" s="118"/>
      <c r="FD17" s="118"/>
      <c r="FE17" s="118"/>
      <c r="FF17" s="118"/>
      <c r="FG17" s="123"/>
      <c r="FH17" s="124"/>
      <c r="FI17" s="124"/>
      <c r="FJ17" s="124"/>
      <c r="FK17" s="124"/>
      <c r="FL17" s="124"/>
      <c r="FM17" s="124"/>
      <c r="FN17" s="124"/>
      <c r="FO17" s="124"/>
      <c r="FP17" s="124"/>
      <c r="FQ17" s="124"/>
      <c r="FR17" s="124"/>
      <c r="FS17" s="124"/>
      <c r="FT17" s="124"/>
      <c r="FU17" s="124"/>
      <c r="FV17" s="124"/>
      <c r="FW17" s="124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03"/>
      <c r="DZ18" s="103"/>
      <c r="EA18" s="103"/>
      <c r="EB18" s="103"/>
      <c r="EC18" s="103"/>
      <c r="ED18" s="103"/>
      <c r="EE18" s="103"/>
      <c r="EF18" s="103"/>
      <c r="EG18" s="103"/>
      <c r="EH18" s="103"/>
      <c r="EI18" s="103"/>
      <c r="EJ18" s="103"/>
      <c r="EK18" s="103"/>
      <c r="EL18" s="103"/>
      <c r="EM18" s="103"/>
      <c r="EN18" s="103"/>
      <c r="EO18" s="103"/>
      <c r="EP18" s="103"/>
      <c r="EQ18" s="126"/>
      <c r="ER18" s="127"/>
      <c r="ES18" s="117"/>
      <c r="ET18" s="118"/>
      <c r="EU18" s="118"/>
      <c r="EV18" s="118"/>
      <c r="EW18" s="118"/>
      <c r="EX18" s="118"/>
      <c r="EY18" s="118"/>
      <c r="EZ18" s="118"/>
      <c r="FA18" s="118"/>
      <c r="FB18" s="118"/>
      <c r="FC18" s="118"/>
      <c r="FD18" s="118"/>
      <c r="FE18" s="118"/>
      <c r="FF18" s="118"/>
      <c r="FG18" s="123"/>
      <c r="FH18" s="124"/>
      <c r="FI18" s="124"/>
      <c r="FJ18" s="124"/>
      <c r="FK18" s="124"/>
      <c r="FL18" s="124"/>
      <c r="FM18" s="124"/>
      <c r="FN18" s="124"/>
      <c r="FO18" s="124"/>
      <c r="FP18" s="124"/>
      <c r="FQ18" s="124"/>
      <c r="FR18" s="124"/>
      <c r="FS18" s="124"/>
      <c r="FT18" s="124"/>
      <c r="FU18" s="124"/>
      <c r="FV18" s="124"/>
      <c r="FW18" s="124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6"/>
      <c r="ER19" s="127"/>
      <c r="ES19" s="117"/>
      <c r="ET19" s="118"/>
      <c r="EU19" s="118"/>
      <c r="EV19" s="118"/>
      <c r="EW19" s="118"/>
      <c r="EX19" s="118"/>
      <c r="EY19" s="118"/>
      <c r="EZ19" s="118"/>
      <c r="FA19" s="118"/>
      <c r="FB19" s="118"/>
      <c r="FC19" s="118"/>
      <c r="FD19" s="118"/>
      <c r="FE19" s="118"/>
      <c r="FF19" s="118"/>
      <c r="FG19" s="123"/>
      <c r="FH19" s="124"/>
      <c r="FI19" s="124"/>
      <c r="FJ19" s="124"/>
      <c r="FK19" s="124"/>
      <c r="FL19" s="124"/>
      <c r="FM19" s="124"/>
      <c r="FN19" s="124"/>
      <c r="FO19" s="124"/>
      <c r="FP19" s="124"/>
      <c r="FQ19" s="124"/>
      <c r="FR19" s="124"/>
      <c r="FS19" s="124"/>
      <c r="FT19" s="124"/>
      <c r="FU19" s="124"/>
      <c r="FV19" s="124"/>
      <c r="FW19" s="124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1" t="s">
        <v>1749</v>
      </c>
      <c r="CG20" s="120" t="s">
        <v>1749</v>
      </c>
      <c r="CH20" s="120" t="s">
        <v>1749</v>
      </c>
      <c r="CI20" s="120" t="s">
        <v>1749</v>
      </c>
      <c r="CJ20" s="120" t="s">
        <v>1749</v>
      </c>
      <c r="CK20" s="120" t="s">
        <v>1749</v>
      </c>
      <c r="CL20" s="120" t="s">
        <v>1749</v>
      </c>
      <c r="CM20" s="120" t="s">
        <v>1749</v>
      </c>
      <c r="CN20" s="120" t="s">
        <v>1749</v>
      </c>
      <c r="CO20" s="120" t="s">
        <v>1749</v>
      </c>
      <c r="CP20" s="120" t="s">
        <v>1749</v>
      </c>
      <c r="CQ20" s="120" t="s">
        <v>1749</v>
      </c>
      <c r="CR20" s="120" t="s">
        <v>1749</v>
      </c>
      <c r="CS20" s="120" t="s">
        <v>1749</v>
      </c>
      <c r="CT20" s="120" t="s">
        <v>1749</v>
      </c>
      <c r="CU20" s="120" t="s">
        <v>1749</v>
      </c>
      <c r="CV20" s="120" t="s">
        <v>1749</v>
      </c>
      <c r="CW20" s="120" t="s">
        <v>1749</v>
      </c>
      <c r="CX20" s="120" t="s">
        <v>1749</v>
      </c>
      <c r="CY20" s="120" t="s">
        <v>1749</v>
      </c>
      <c r="CZ20" s="120" t="s">
        <v>1749</v>
      </c>
      <c r="DA20" s="120" t="s">
        <v>1749</v>
      </c>
      <c r="DB20" s="120" t="s">
        <v>1749</v>
      </c>
      <c r="DC20" s="120" t="s">
        <v>1749</v>
      </c>
      <c r="DD20" s="120" t="s">
        <v>1749</v>
      </c>
      <c r="DE20" s="120" t="s">
        <v>1749</v>
      </c>
      <c r="DF20" s="120" t="s">
        <v>1749</v>
      </c>
      <c r="DG20" s="120" t="s">
        <v>1749</v>
      </c>
      <c r="DH20" s="120" t="s">
        <v>1749</v>
      </c>
      <c r="DI20" s="120" t="s">
        <v>1749</v>
      </c>
      <c r="DJ20" s="120" t="s">
        <v>1749</v>
      </c>
      <c r="DK20" s="120" t="s">
        <v>1749</v>
      </c>
      <c r="DL20" s="120" t="s">
        <v>1749</v>
      </c>
      <c r="DM20" s="120" t="s">
        <v>1749</v>
      </c>
      <c r="DN20" s="120" t="s">
        <v>1749</v>
      </c>
      <c r="DO20" s="120" t="s">
        <v>1749</v>
      </c>
      <c r="DP20" s="120" t="s">
        <v>1749</v>
      </c>
      <c r="DQ20" s="120" t="s">
        <v>1749</v>
      </c>
      <c r="DR20" s="120" t="s">
        <v>1749</v>
      </c>
      <c r="DS20" s="120" t="s">
        <v>1749</v>
      </c>
      <c r="DT20" s="120" t="s">
        <v>1749</v>
      </c>
      <c r="DU20" s="120" t="s">
        <v>1749</v>
      </c>
      <c r="DV20" s="120" t="s">
        <v>1749</v>
      </c>
      <c r="DW20" s="120" t="s">
        <v>1749</v>
      </c>
      <c r="DX20" s="120" t="s">
        <v>1749</v>
      </c>
      <c r="DY20" s="120" t="s">
        <v>1749</v>
      </c>
      <c r="DZ20" s="120" t="s">
        <v>1749</v>
      </c>
      <c r="EA20" s="120" t="s">
        <v>1749</v>
      </c>
      <c r="EB20" s="120" t="s">
        <v>1749</v>
      </c>
      <c r="EC20" s="120" t="s">
        <v>1749</v>
      </c>
      <c r="ED20" s="120" t="s">
        <v>1749</v>
      </c>
      <c r="EE20" s="120" t="s">
        <v>1749</v>
      </c>
      <c r="EF20" s="120" t="s">
        <v>1749</v>
      </c>
      <c r="EG20" s="120" t="s">
        <v>1749</v>
      </c>
      <c r="EH20" s="120" t="s">
        <v>1749</v>
      </c>
      <c r="EI20" s="120" t="s">
        <v>1749</v>
      </c>
      <c r="EJ20" s="120" t="s">
        <v>1749</v>
      </c>
      <c r="EK20" s="120" t="s">
        <v>1749</v>
      </c>
      <c r="EL20" s="120" t="s">
        <v>1749</v>
      </c>
      <c r="EM20" s="120" t="s">
        <v>1749</v>
      </c>
      <c r="EN20" s="120" t="s">
        <v>1749</v>
      </c>
      <c r="EO20" s="120" t="s">
        <v>1749</v>
      </c>
      <c r="EP20" s="120" t="s">
        <v>1749</v>
      </c>
      <c r="EQ20" s="120" t="s">
        <v>1749</v>
      </c>
      <c r="ER20" s="130" t="s">
        <v>1760</v>
      </c>
      <c r="ES20" s="117"/>
      <c r="ET20" s="118"/>
      <c r="EU20" s="118"/>
      <c r="EV20" s="118"/>
      <c r="EW20" s="118"/>
      <c r="EX20" s="118"/>
      <c r="EY20" s="118"/>
      <c r="EZ20" s="118"/>
      <c r="FA20" s="118"/>
      <c r="FB20" s="118"/>
      <c r="FC20" s="118"/>
      <c r="FD20" s="118"/>
      <c r="FE20" s="118"/>
      <c r="FF20" s="118"/>
      <c r="FG20" s="123"/>
      <c r="FH20" s="124"/>
      <c r="FI20" s="124"/>
      <c r="FJ20" s="124"/>
      <c r="FK20" s="124"/>
      <c r="FL20" s="124"/>
      <c r="FM20" s="124"/>
      <c r="FN20" s="124"/>
      <c r="FO20" s="124"/>
      <c r="FP20" s="124"/>
      <c r="FQ20" s="124"/>
      <c r="FR20" s="124"/>
      <c r="FS20" s="124"/>
      <c r="FT20" s="124"/>
      <c r="FU20" s="124"/>
      <c r="FV20" s="124"/>
      <c r="FW20" s="124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1"/>
      <c r="CG21" s="120"/>
      <c r="CH21" s="120"/>
      <c r="CI21" s="120"/>
      <c r="CJ21" s="120"/>
      <c r="CK21" s="120"/>
      <c r="CL21" s="120"/>
      <c r="CM21" s="120"/>
      <c r="CN21" s="120"/>
      <c r="CO21" s="120"/>
      <c r="CP21" s="120"/>
      <c r="CQ21" s="120"/>
      <c r="CR21" s="120"/>
      <c r="CS21" s="120"/>
      <c r="CT21" s="120"/>
      <c r="CU21" s="120"/>
      <c r="CV21" s="120"/>
      <c r="CW21" s="120"/>
      <c r="CX21" s="120"/>
      <c r="CY21" s="120"/>
      <c r="CZ21" s="120"/>
      <c r="DA21" s="120"/>
      <c r="DB21" s="120"/>
      <c r="DC21" s="120"/>
      <c r="DD21" s="120"/>
      <c r="DE21" s="120"/>
      <c r="DF21" s="120"/>
      <c r="DG21" s="120"/>
      <c r="DH21" s="120"/>
      <c r="DI21" s="120"/>
      <c r="DJ21" s="120"/>
      <c r="DK21" s="120"/>
      <c r="DL21" s="120"/>
      <c r="DM21" s="120"/>
      <c r="DN21" s="120"/>
      <c r="DO21" s="120"/>
      <c r="DP21" s="120"/>
      <c r="DQ21" s="120"/>
      <c r="DR21" s="120"/>
      <c r="DS21" s="120"/>
      <c r="DT21" s="120"/>
      <c r="DU21" s="120"/>
      <c r="DV21" s="120"/>
      <c r="DW21" s="120"/>
      <c r="DX21" s="120"/>
      <c r="DY21" s="120"/>
      <c r="DZ21" s="120"/>
      <c r="EA21" s="120"/>
      <c r="EB21" s="120"/>
      <c r="EC21" s="120"/>
      <c r="ED21" s="120"/>
      <c r="EE21" s="120"/>
      <c r="EF21" s="120"/>
      <c r="EG21" s="120"/>
      <c r="EH21" s="120"/>
      <c r="EI21" s="120"/>
      <c r="EJ21" s="120"/>
      <c r="EK21" s="120"/>
      <c r="EL21" s="120"/>
      <c r="EM21" s="120"/>
      <c r="EN21" s="120"/>
      <c r="EO21" s="120"/>
      <c r="EP21" s="120"/>
      <c r="EQ21" s="120"/>
      <c r="ER21" s="130"/>
      <c r="ES21" s="117"/>
      <c r="ET21" s="118"/>
      <c r="EU21" s="118"/>
      <c r="EV21" s="118"/>
      <c r="EW21" s="118"/>
      <c r="EX21" s="118"/>
      <c r="EY21" s="118"/>
      <c r="EZ21" s="118"/>
      <c r="FA21" s="118"/>
      <c r="FB21" s="118"/>
      <c r="FC21" s="118"/>
      <c r="FD21" s="118"/>
      <c r="FE21" s="118"/>
      <c r="FF21" s="118"/>
      <c r="FG21" s="123"/>
      <c r="FH21" s="124"/>
      <c r="FI21" s="124"/>
      <c r="FJ21" s="124"/>
      <c r="FK21" s="124"/>
      <c r="FL21" s="124"/>
      <c r="FM21" s="124"/>
      <c r="FN21" s="124"/>
      <c r="FO21" s="124"/>
      <c r="FP21" s="124"/>
      <c r="FQ21" s="124"/>
      <c r="FR21" s="124"/>
      <c r="FS21" s="124"/>
      <c r="FT21" s="124"/>
      <c r="FU21" s="124"/>
      <c r="FV21" s="124"/>
      <c r="FW21" s="124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4"/>
      <c r="FI22" s="124"/>
      <c r="FJ22" s="124"/>
      <c r="FK22" s="124"/>
      <c r="FL22" s="124"/>
      <c r="FM22" s="124"/>
      <c r="FN22" s="124"/>
      <c r="FO22" s="124"/>
      <c r="FP22" s="124"/>
      <c r="FQ22" s="124"/>
      <c r="FR22" s="124"/>
      <c r="FS22" s="124"/>
      <c r="FT22" s="124"/>
      <c r="FU22" s="124"/>
      <c r="FV22" s="124"/>
      <c r="FW22" s="124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4"/>
      <c r="FP23" s="124"/>
      <c r="FQ23" s="124"/>
      <c r="FR23" s="124"/>
      <c r="FS23" s="124"/>
      <c r="FT23" s="124"/>
      <c r="FU23" s="124"/>
      <c r="FV23" s="124"/>
      <c r="FW23" s="124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4"/>
      <c r="FV24" s="124"/>
      <c r="FW24" s="124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4"/>
      <c r="FV25" s="124"/>
      <c r="FW25" s="124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4"/>
      <c r="FW26" s="124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4" t="s">
        <v>1263</v>
      </c>
      <c r="DV36" s="105"/>
      <c r="DW36" s="105"/>
      <c r="DX36" s="105"/>
      <c r="DY36" s="105"/>
      <c r="DZ36" s="105"/>
      <c r="EA36" s="105"/>
      <c r="EB36" s="105"/>
      <c r="EC36" s="105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4"/>
      <c r="DV37" s="105"/>
      <c r="DW37" s="105"/>
      <c r="DX37" s="105"/>
      <c r="DY37" s="105"/>
      <c r="DZ37" s="105"/>
      <c r="EA37" s="105"/>
      <c r="EB37" s="105"/>
      <c r="EC37" s="105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09" t="s">
        <v>1713</v>
      </c>
      <c r="EO44" s="106"/>
      <c r="EP44" s="106"/>
      <c r="EQ44" s="109" t="s">
        <v>1713</v>
      </c>
      <c r="ER44" s="106"/>
      <c r="ES44" s="106"/>
      <c r="ET44" s="106"/>
      <c r="EU44" s="109" t="s">
        <v>1713</v>
      </c>
      <c r="EV44" s="106"/>
      <c r="EW44" s="106"/>
      <c r="EX44" s="106"/>
      <c r="EY44" s="106"/>
      <c r="EZ44" s="106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09"/>
      <c r="EO45" s="106"/>
      <c r="EP45" s="106"/>
      <c r="EQ45" s="109"/>
      <c r="ER45" s="106"/>
      <c r="ES45" s="106"/>
      <c r="ET45" s="106"/>
      <c r="EU45" s="109"/>
      <c r="EV45" s="106"/>
      <c r="EW45" s="106"/>
      <c r="EX45" s="106"/>
      <c r="EY45" s="106"/>
      <c r="EZ45" s="106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0" t="s">
        <v>1730</v>
      </c>
      <c r="EY46" s="110"/>
      <c r="EZ46" s="110" t="s">
        <v>1730</v>
      </c>
      <c r="FA46" s="110"/>
      <c r="FB46" s="110" t="s">
        <v>1730</v>
      </c>
      <c r="FC46" s="110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7" t="s">
        <v>1719</v>
      </c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11" t="s">
        <v>1726</v>
      </c>
      <c r="EX47" s="110"/>
      <c r="EY47" s="110"/>
      <c r="EZ47" s="110"/>
      <c r="FA47" s="110"/>
      <c r="FB47" s="110"/>
      <c r="FC47" s="110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7"/>
      <c r="DV48" s="108"/>
      <c r="DW48" s="108"/>
      <c r="DX48" s="108"/>
      <c r="DY48" s="108"/>
      <c r="DZ48" s="108"/>
      <c r="EA48" s="108"/>
      <c r="EB48" s="108"/>
      <c r="EC48" s="108"/>
      <c r="ED48" s="108"/>
      <c r="EE48" s="108"/>
      <c r="EF48" s="108"/>
      <c r="EG48" s="108"/>
      <c r="EH48" s="108"/>
      <c r="EI48" s="108"/>
      <c r="EJ48" s="108"/>
      <c r="EK48" s="108"/>
      <c r="EL48" s="108"/>
      <c r="EM48" s="108"/>
      <c r="EN48" s="108"/>
      <c r="EO48" s="108"/>
      <c r="EP48" s="108"/>
      <c r="EQ48" s="108"/>
      <c r="ER48" s="108"/>
      <c r="ES48" s="108"/>
      <c r="ET48" s="108"/>
      <c r="EU48" s="108"/>
      <c r="EV48" s="108"/>
      <c r="EW48" s="111"/>
      <c r="EX48" s="110"/>
      <c r="EY48" s="110"/>
      <c r="EZ48" s="110"/>
      <c r="FA48" s="110"/>
      <c r="FB48" s="110"/>
      <c r="FC48" s="110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2025-02-10T16:24:14Z</dcterms:modified>
</cp:coreProperties>
</file>