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showInkAnnotation="0" defaultThemeVersion="166925"/>
  <xr:revisionPtr revIDLastSave="0" documentId="13_ncr:1_{A98DB8D9-D58C-41DE-9FBB-62936AAC3E95}" xr6:coauthVersionLast="47" xr6:coauthVersionMax="47" xr10:uidLastSave="{00000000-0000-0000-0000-000000000000}"/>
  <bookViews>
    <workbookView xWindow="-28230" yWindow="585" windowWidth="28260" windowHeight="20325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0" l="1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<sst xmlns="http://schemas.openxmlformats.org/spreadsheetml/2006/main" count="1065" uniqueCount="653">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</sst>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0" fillId="0" borderId="0" applyNumberFormat="0" applyFill="0" applyBorder="0" applyAlignment="0" applyProtection="0"/>
  </cellStyleXfs>
  <cellXfs count="248">
    <xf numFmtId="0" fontId="0" fillId="0" borderId="0" xfId="0"/>
    <xf numFmtId="0" fontId="89" fillId="0" borderId="0" xfId="0" applyFont="1"/>
    <xf numFmtId="2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0" fontId="89" fillId="0" borderId="0" xfId="0" applyFont="1" applyAlignment="1">
      <alignment horizontal="right"/>
    </xf>
    <xf numFmtId="0" fontId="91" fillId="0" borderId="0" xfId="1" applyFont="1"/>
    <xf numFmtId="0" fontId="88" fillId="0" borderId="0" xfId="0" applyFont="1"/>
    <xf numFmtId="3" fontId="88" fillId="0" borderId="0" xfId="0" applyNumberFormat="1" applyFont="1" applyAlignment="1">
      <alignment horizontal="right"/>
    </xf>
    <xf numFmtId="0" fontId="87" fillId="0" borderId="0" xfId="0" applyFont="1"/>
    <xf numFmtId="3" fontId="92" fillId="0" borderId="0" xfId="0" applyNumberFormat="1" applyFont="1" applyAlignment="1">
      <alignment horizontal="right"/>
    </xf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0" xfId="0" applyFont="1"/>
    <xf numFmtId="2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0" fontId="83" fillId="0" borderId="0" xfId="0" applyFont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2" xfId="0" applyFont="1" applyBorder="1" applyAlignment="1">
      <alignment horizontal="center"/>
    </xf>
    <xf numFmtId="4" fontId="83" fillId="0" borderId="0" xfId="0" applyNumberFormat="1" applyFont="1" applyAlignment="1">
      <alignment horizontal="center"/>
    </xf>
    <xf numFmtId="9" fontId="83" fillId="0" borderId="0" xfId="0" applyNumberFormat="1" applyFont="1" applyAlignment="1">
      <alignment horizontal="center"/>
    </xf>
    <xf numFmtId="164" fontId="83" fillId="0" borderId="1" xfId="0" applyNumberFormat="1" applyFont="1" applyBorder="1" applyAlignment="1">
      <alignment horizontal="center"/>
    </xf>
    <xf numFmtId="164" fontId="83" fillId="0" borderId="0" xfId="0" applyNumberFormat="1" applyFont="1" applyAlignment="1">
      <alignment horizontal="center"/>
    </xf>
    <xf numFmtId="164" fontId="83" fillId="0" borderId="2" xfId="0" applyNumberFormat="1" applyFont="1" applyBorder="1" applyAlignment="1">
      <alignment horizontal="center"/>
    </xf>
    <xf numFmtId="4" fontId="83" fillId="0" borderId="1" xfId="0" applyNumberFormat="1" applyFont="1" applyBorder="1" applyAlignment="1">
      <alignment horizontal="center"/>
    </xf>
    <xf numFmtId="4" fontId="83" fillId="0" borderId="2" xfId="0" applyNumberFormat="1" applyFont="1" applyBorder="1" applyAlignment="1">
      <alignment horizontal="center"/>
    </xf>
    <xf numFmtId="0" fontId="82" fillId="0" borderId="0" xfId="0" applyFont="1" applyAlignment="1">
      <alignment horizontal="right"/>
    </xf>
    <xf numFmtId="9" fontId="82" fillId="0" borderId="0" xfId="0" applyNumberFormat="1" applyFont="1" applyAlignment="1">
      <alignment horizontal="center"/>
    </xf>
    <xf numFmtId="164" fontId="83" fillId="0" borderId="6" xfId="0" applyNumberFormat="1" applyFont="1" applyBorder="1" applyAlignment="1">
      <alignment horizontal="center"/>
    </xf>
    <xf numFmtId="4" fontId="83" fillId="0" borderId="0" xfId="0" applyNumberFormat="1" applyFont="1" applyAlignment="1">
      <alignment horizontal="right"/>
    </xf>
    <xf numFmtId="0" fontId="81" fillId="0" borderId="4" xfId="0" applyFont="1" applyBorder="1" applyAlignment="1">
      <alignment horizontal="right"/>
    </xf>
    <xf numFmtId="14" fontId="83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80" fillId="0" borderId="3" xfId="0" applyFont="1" applyBorder="1" applyAlignment="1">
      <alignment horizontal="center"/>
    </xf>
    <xf numFmtId="0" fontId="80" fillId="0" borderId="6" xfId="0" applyFont="1" applyBorder="1" applyAlignment="1">
      <alignment horizontal="center"/>
    </xf>
    <xf numFmtId="0" fontId="80" fillId="0" borderId="4" xfId="0" applyFont="1" applyBorder="1" applyAlignment="1">
      <alignment horizontal="center"/>
    </xf>
    <xf numFmtId="0" fontId="83" fillId="0" borderId="5" xfId="0" applyFont="1" applyBorder="1"/>
    <xf numFmtId="3" fontId="86" fillId="0" borderId="0" xfId="0" applyNumberFormat="1" applyFont="1"/>
    <xf numFmtId="0" fontId="79" fillId="0" borderId="0" xfId="0" applyFont="1"/>
    <xf numFmtId="0" fontId="78" fillId="0" borderId="0" xfId="0" applyFont="1" applyAlignment="1">
      <alignment horizontal="right"/>
    </xf>
    <xf numFmtId="3" fontId="92" fillId="0" borderId="0" xfId="0" applyNumberFormat="1" applyFont="1"/>
    <xf numFmtId="4" fontId="92" fillId="0" borderId="0" xfId="0" applyNumberFormat="1" applyFont="1" applyAlignment="1">
      <alignment horizontal="right"/>
    </xf>
    <xf numFmtId="0" fontId="77" fillId="0" borderId="0" xfId="0" applyFont="1"/>
    <xf numFmtId="0" fontId="93" fillId="0" borderId="0" xfId="0" applyFont="1"/>
    <xf numFmtId="0" fontId="76" fillId="0" borderId="0" xfId="0" applyFont="1"/>
    <xf numFmtId="14" fontId="86" fillId="0" borderId="0" xfId="0" applyNumberFormat="1" applyFont="1"/>
    <xf numFmtId="0" fontId="86" fillId="0" borderId="0" xfId="0" applyFont="1" applyAlignment="1">
      <alignment horizontal="right"/>
    </xf>
    <xf numFmtId="3" fontId="75" fillId="0" borderId="0" xfId="0" applyNumberFormat="1" applyFont="1"/>
    <xf numFmtId="0" fontId="75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3" xfId="0" applyFont="1" applyBorder="1" applyAlignment="1">
      <alignment horizontal="center"/>
    </xf>
    <xf numFmtId="0" fontId="75" fillId="0" borderId="6" xfId="0" applyFont="1" applyBorder="1" applyAlignment="1">
      <alignment horizontal="center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94" fillId="0" borderId="0" xfId="0" applyFont="1"/>
    <xf numFmtId="0" fontId="67" fillId="0" borderId="0" xfId="0" applyFont="1"/>
    <xf numFmtId="0" fontId="95" fillId="0" borderId="0" xfId="1" applyFont="1"/>
    <xf numFmtId="0" fontId="66" fillId="0" borderId="0" xfId="0" applyFont="1"/>
    <xf numFmtId="0" fontId="65" fillId="0" borderId="0" xfId="0" applyFont="1" applyAlignment="1">
      <alignment horizontal="right"/>
    </xf>
    <xf numFmtId="0" fontId="64" fillId="0" borderId="0" xfId="0" applyFont="1"/>
    <xf numFmtId="0" fontId="64" fillId="0" borderId="0" xfId="0" applyFont="1" applyAlignment="1">
      <alignment horizontal="right"/>
    </xf>
    <xf numFmtId="14" fontId="75" fillId="0" borderId="0" xfId="0" applyNumberFormat="1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91" fillId="0" borderId="1" xfId="1" applyFont="1" applyBorder="1"/>
    <xf numFmtId="9" fontId="83" fillId="0" borderId="2" xfId="0" applyNumberFormat="1" applyFont="1" applyBorder="1" applyAlignment="1">
      <alignment horizontal="center"/>
    </xf>
    <xf numFmtId="0" fontId="68" fillId="0" borderId="0" xfId="0" applyFont="1" applyAlignment="1">
      <alignment horizontal="right"/>
    </xf>
    <xf numFmtId="0" fontId="59" fillId="0" borderId="1" xfId="0" applyFont="1" applyBorder="1"/>
    <xf numFmtId="0" fontId="83" fillId="0" borderId="1" xfId="0" applyFont="1" applyBorder="1"/>
    <xf numFmtId="0" fontId="82" fillId="0" borderId="1" xfId="0" applyFont="1" applyBorder="1"/>
    <xf numFmtId="0" fontId="82" fillId="0" borderId="0" xfId="0" applyFont="1"/>
    <xf numFmtId="0" fontId="80" fillId="0" borderId="1" xfId="0" applyFont="1" applyBorder="1"/>
    <xf numFmtId="2" fontId="83" fillId="0" borderId="6" xfId="0" applyNumberFormat="1" applyFont="1" applyBorder="1" applyAlignment="1">
      <alignment horizontal="right"/>
    </xf>
    <xf numFmtId="3" fontId="83" fillId="0" borderId="6" xfId="0" applyNumberFormat="1" applyFont="1" applyBorder="1" applyAlignment="1">
      <alignment horizontal="right"/>
    </xf>
    <xf numFmtId="0" fontId="83" fillId="0" borderId="6" xfId="0" applyFont="1" applyBorder="1" applyAlignment="1">
      <alignment horizontal="right"/>
    </xf>
    <xf numFmtId="0" fontId="83" fillId="0" borderId="6" xfId="0" applyFont="1" applyBorder="1" applyAlignment="1">
      <alignment horizontal="center"/>
    </xf>
    <xf numFmtId="0" fontId="83" fillId="0" borderId="8" xfId="0" applyFont="1" applyBorder="1" applyAlignment="1">
      <alignment horizontal="center"/>
    </xf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91" fillId="0" borderId="0" xfId="1" applyFont="1" applyBorder="1"/>
    <xf numFmtId="0" fontId="50" fillId="0" borderId="0" xfId="0" applyFont="1"/>
    <xf numFmtId="0" fontId="49" fillId="0" borderId="0" xfId="0" applyFont="1" applyAlignment="1">
      <alignment horizontal="right"/>
    </xf>
    <xf numFmtId="0" fontId="48" fillId="0" borderId="0" xfId="0" applyFont="1"/>
    <xf numFmtId="0" fontId="48" fillId="0" borderId="0" xfId="0" applyFont="1" applyAlignment="1">
      <alignment horizontal="right"/>
    </xf>
    <xf numFmtId="3" fontId="48" fillId="0" borderId="0" xfId="0" applyNumberFormat="1" applyFont="1" applyAlignment="1">
      <alignment horizontal="right"/>
    </xf>
    <xf numFmtId="0" fontId="47" fillId="0" borderId="0" xfId="0" applyFont="1"/>
    <xf numFmtId="14" fontId="47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14" fontId="89" fillId="0" borderId="0" xfId="0" applyNumberFormat="1" applyFont="1"/>
    <xf numFmtId="0" fontId="45" fillId="0" borderId="0" xfId="0" applyFont="1"/>
    <xf numFmtId="165" fontId="83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0" fontId="44" fillId="0" borderId="0" xfId="0" applyFont="1"/>
    <xf numFmtId="4" fontId="75" fillId="0" borderId="0" xfId="0" applyNumberFormat="1" applyFont="1"/>
    <xf numFmtId="0" fontId="43" fillId="0" borderId="0" xfId="0" applyFont="1"/>
    <xf numFmtId="0" fontId="42" fillId="0" borderId="1" xfId="0" applyFont="1" applyBorder="1"/>
    <xf numFmtId="0" fontId="41" fillId="0" borderId="0" xfId="0" applyFont="1"/>
    <xf numFmtId="3" fontId="96" fillId="0" borderId="0" xfId="0" applyNumberFormat="1" applyFont="1"/>
    <xf numFmtId="4" fontId="97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14" fontId="41" fillId="0" borderId="0" xfId="0" applyNumberFormat="1" applyFont="1" applyAlignment="1">
      <alignment horizontal="right"/>
    </xf>
    <xf numFmtId="3" fontId="77" fillId="0" borderId="0" xfId="0" applyNumberFormat="1" applyFont="1"/>
    <xf numFmtId="0" fontId="40" fillId="0" borderId="0" xfId="0" applyFont="1"/>
    <xf numFmtId="0" fontId="39" fillId="0" borderId="0" xfId="0" applyFont="1"/>
    <xf numFmtId="3" fontId="39" fillId="0" borderId="0" xfId="0" applyNumberFormat="1" applyFont="1"/>
    <xf numFmtId="3" fontId="39" fillId="2" borderId="0" xfId="0" applyNumberFormat="1" applyFont="1" applyFill="1"/>
    <xf numFmtId="0" fontId="38" fillId="0" borderId="0" xfId="0" applyFont="1" applyAlignment="1">
      <alignment horizontal="right"/>
    </xf>
    <xf numFmtId="0" fontId="38" fillId="0" borderId="0" xfId="0" applyFont="1"/>
    <xf numFmtId="3" fontId="38" fillId="0" borderId="0" xfId="0" applyNumberFormat="1" applyFont="1"/>
    <xf numFmtId="3" fontId="91" fillId="0" borderId="0" xfId="1" applyNumberFormat="1" applyFont="1"/>
    <xf numFmtId="0" fontId="37" fillId="0" borderId="0" xfId="0" applyFont="1"/>
    <xf numFmtId="4" fontId="83" fillId="0" borderId="0" xfId="0" applyNumberFormat="1" applyFont="1"/>
    <xf numFmtId="4" fontId="89" fillId="0" borderId="0" xfId="0" applyNumberFormat="1" applyFont="1"/>
    <xf numFmtId="0" fontId="36" fillId="0" borderId="1" xfId="0" applyFont="1" applyBorder="1"/>
    <xf numFmtId="0" fontId="36" fillId="0" borderId="0" xfId="0" applyFont="1"/>
    <xf numFmtId="0" fontId="35" fillId="0" borderId="0" xfId="0" applyFont="1"/>
    <xf numFmtId="0" fontId="94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9" fillId="0" borderId="1" xfId="0" applyFont="1" applyBorder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0" fontId="28" fillId="0" borderId="1" xfId="0" applyFont="1" applyBorder="1"/>
    <xf numFmtId="0" fontId="27" fillId="0" borderId="0" xfId="0" applyFont="1"/>
    <xf numFmtId="0" fontId="27" fillId="0" borderId="7" xfId="0" applyFont="1" applyBorder="1"/>
    <xf numFmtId="0" fontId="27" fillId="0" borderId="6" xfId="0" applyFont="1" applyBorder="1"/>
    <xf numFmtId="0" fontId="27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166" fontId="86" fillId="0" borderId="0" xfId="0" applyNumberFormat="1" applyFont="1" applyAlignment="1">
      <alignment horizontal="center"/>
    </xf>
    <xf numFmtId="166" fontId="86" fillId="0" borderId="0" xfId="0" applyNumberFormat="1" applyFont="1"/>
    <xf numFmtId="166" fontId="83" fillId="0" borderId="0" xfId="0" applyNumberFormat="1" applyFont="1" applyAlignment="1">
      <alignment horizontal="center"/>
    </xf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2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2" fontId="1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" xfId="0" applyFont="1" applyBorder="1"/>
    <xf numFmtId="4" fontId="15" fillId="0" borderId="0" xfId="0" applyNumberFormat="1" applyFont="1" applyAlignment="1">
      <alignment horizontal="right"/>
    </xf>
    <xf numFmtId="0" fontId="89" fillId="0" borderId="0" xfId="0" quotePrefix="1" applyFont="1"/>
    <xf numFmtId="167" fontId="89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4" fontId="86" fillId="0" borderId="0" xfId="0" applyNumberFormat="1" applyFont="1" applyAlignment="1">
      <alignment horizontal="right"/>
    </xf>
    <xf numFmtId="0" fontId="12" fillId="0" borderId="0" xfId="0" applyFont="1"/>
    <xf numFmtId="0" fontId="12" fillId="0" borderId="1" xfId="0" applyFont="1" applyBorder="1"/>
    <xf numFmtId="0" fontId="11" fillId="0" borderId="0" xfId="0" applyFont="1" applyAlignment="1">
      <alignment horizontal="right"/>
    </xf>
    <xf numFmtId="14" fontId="11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3" xfId="0" applyFont="1" applyBorder="1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/>
    <xf numFmtId="3" fontId="10" fillId="0" borderId="0" xfId="0" applyNumberFormat="1" applyFont="1"/>
    <xf numFmtId="4" fontId="10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1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4" fontId="86" fillId="0" borderId="0" xfId="0" applyNumberFormat="1" applyFont="1"/>
    <xf numFmtId="0" fontId="9" fillId="0" borderId="0" xfId="0" applyFont="1" applyAlignment="1">
      <alignment horizontal="right"/>
    </xf>
    <xf numFmtId="3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4" fontId="77" fillId="0" borderId="0" xfId="0" applyNumberFormat="1" applyFont="1"/>
    <xf numFmtId="14" fontId="77" fillId="0" borderId="0" xfId="0" applyNumberFormat="1" applyFont="1"/>
    <xf numFmtId="3" fontId="7" fillId="0" borderId="0" xfId="0" applyNumberFormat="1" applyFont="1"/>
    <xf numFmtId="0" fontId="7" fillId="0" borderId="0" xfId="0" applyFont="1" applyAlignment="1">
      <alignment horizontal="right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0" sqref="C10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9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7" t="s">
        <v>637</v>
      </c>
      <c r="C39" s="206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5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4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+[18]Main!$O$5-[18]Main!$O$6</f>
        <v>970</v>
      </c>
      <c r="G12" s="22">
        <f>E12-F12</f>
        <v>36895.572005250004</v>
      </c>
      <c r="H12" s="56">
        <f>+[18]Main!$O$3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2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+D13*[16]Main!$M$3</f>
        <v>34296.785099999994</v>
      </c>
      <c r="F13" s="22">
        <f>+[16]Main!$M$5-[16]Main!$M$6</f>
        <v>5027.4579999999996</v>
      </c>
      <c r="G13" s="22">
        <f t="shared" si="1"/>
        <v>29269.327099999995</v>
      </c>
      <c r="H13" s="22">
        <f>+[16]Main!$M$3</f>
        <v>314.36099999999999</v>
      </c>
      <c r="I13" s="34" t="s">
        <v>14</v>
      </c>
      <c r="X13" s="57">
        <v>2012</v>
      </c>
    </row>
    <row r="14" spans="1:24" x14ac:dyDescent="0.2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+[17]Main!$M$5-[17]Main!$M$6</f>
        <v>2838.5529999999999</v>
      </c>
      <c r="G14" s="22">
        <f t="shared" si="1"/>
        <v>26094.60988425</v>
      </c>
      <c r="H14" s="22">
        <f>+[17]Main!$M$3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2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+[55]Main!$K$5-[55]Main!$K$6</f>
        <v>1488.5009999999997</v>
      </c>
      <c r="G15" s="22">
        <f>+E15-F15</f>
        <v>25212.894759999999</v>
      </c>
      <c r="H15" s="22">
        <f>+[55]Main!$K$3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+[19]Main!$J$5-[19]Main!$J$6</f>
        <v>930</v>
      </c>
      <c r="G16" s="22">
        <f>+E16-F16</f>
        <v>19424.8178625</v>
      </c>
      <c r="H16" s="22">
        <f>+[19]Main!$J$3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+[20]Main!$K$5-[20]Main!$K$6</f>
        <v>1165</v>
      </c>
      <c r="G17" s="22">
        <f>+E17-F17</f>
        <v>13807.145328000002</v>
      </c>
      <c r="H17" s="22">
        <f>+[20]Main!$K$3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+[21]Main!$J$5-[21]Main!$J$6</f>
        <v>7958.5609999999997</v>
      </c>
      <c r="G18" s="22">
        <f>E18-F18</f>
        <v>12644.8490521</v>
      </c>
      <c r="H18" s="22">
        <f>+[21]Main!$J$3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+[22]Main!$J$5-[22]Main!$J$6</f>
        <v>840.96199999999999</v>
      </c>
      <c r="G20" s="22">
        <f>+E20-F20</f>
        <v>6323.4996778000004</v>
      </c>
      <c r="H20" s="22">
        <f>+[22]Main!$J$3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+[23]Main!$M$5-[23]Main!$M$6</f>
        <v>487.66099999999994</v>
      </c>
      <c r="G41" s="22">
        <f>+E41-F41</f>
        <v>2831.4697980999995</v>
      </c>
      <c r="H41" s="22">
        <f>+[23]Main!$M$3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+[24]Main!$H$5-[24]Main!$H$6</f>
        <v>1019.114</v>
      </c>
      <c r="G42" s="22">
        <f>+E42-F42</f>
        <v>2334.0939243999997</v>
      </c>
      <c r="H42" s="22">
        <f>+[24]Main!$H$3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+[25]Main!$K$5-[25]Main!$K$6</f>
        <v>-11.827999999999975</v>
      </c>
      <c r="G43" s="22">
        <f>+E43-F43</f>
        <v>2010.4494199999999</v>
      </c>
      <c r="H43" s="22">
        <f>+[25]Main!$K$3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+[26]Main!$J$5-[26]Main!$J$6</f>
        <v>4999</v>
      </c>
      <c r="G44" s="22">
        <f>+E44-F44</f>
        <v>413.66717790000075</v>
      </c>
      <c r="H44" s="22">
        <f>+[26]Main!$J$3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+[27]Main!$M$3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+D3*[28]Main!$M$3</f>
        <v>1060619.4696</v>
      </c>
      <c r="F3" s="22">
        <f>+[28]Main!$M$5-[28]Main!$M$6</f>
        <v>38382</v>
      </c>
      <c r="G3" s="22">
        <f t="shared" ref="G3:G4" si="0">+E3-F3</f>
        <v>1022237.4696</v>
      </c>
      <c r="H3" s="22">
        <f>+[28]Main!$M$3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+[28]Model!$AX$50</f>
        <v>0.08</v>
      </c>
      <c r="N3" s="28">
        <f>+[28]Model!$AX$51</f>
        <v>-0.05</v>
      </c>
      <c r="O3" s="28">
        <f>+[28]Model!$AX$52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+D4*[29]Main!$L$3*1000/HKD</f>
        <v>341793.77818543144</v>
      </c>
      <c r="F4" s="22">
        <f>([29]Main!$L$5-[29]Main!$L$6)/HKD*1000</f>
        <v>81912.914978725574</v>
      </c>
      <c r="G4" s="22">
        <f t="shared" si="0"/>
        <v>259880.86320670586</v>
      </c>
      <c r="H4" s="22">
        <f>+[29]Main!$L$3*1000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+[30]Main!$L$5-[30]Main!$L$6</f>
        <v>688.14800000000014</v>
      </c>
      <c r="G8" s="22">
        <f>E8-F8</f>
        <v>18669.064852</v>
      </c>
      <c r="H8" s="22">
        <f>+[30]Main!$L$3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144" t="s">
        <v>321</v>
      </c>
      <c r="C13" s="235" t="s">
        <v>642</v>
      </c>
      <c r="D13" s="236">
        <v>70.06</v>
      </c>
      <c r="E13" s="130">
        <v>11000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+[31]Main!$K$5-[31]Main!$K$6</f>
        <v>-240.45199999999997</v>
      </c>
      <c r="G16" s="22">
        <f>+E16-F16</f>
        <v>2399.8764657799998</v>
      </c>
      <c r="H16" s="22">
        <f>+[31]Main!$K$3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+[32]Main!$K$5-[32]Main!$K$6</f>
        <v>-41.52800000000002</v>
      </c>
      <c r="G17" s="22">
        <f>+E17-F17</f>
        <v>310.61119199999996</v>
      </c>
      <c r="H17" s="130">
        <f>+[32]Main!$K$3</f>
        <v>96.101139999999987</v>
      </c>
      <c r="I17" s="239" t="s">
        <v>616</v>
      </c>
      <c r="J17" s="237">
        <v>45575</v>
      </c>
    </row>
    <row r="18" spans="2:23" s="20" customFormat="1" x14ac:dyDescent="0.2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5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5" t="s">
        <v>624</v>
      </c>
    </row>
    <row r="59" spans="2:2" x14ac:dyDescent="0.2">
      <c r="B59" s="185" t="s">
        <v>628</v>
      </c>
    </row>
    <row r="60" spans="2:2" x14ac:dyDescent="0.2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91" bestFit="1" customWidth="1"/>
    <col min="2" max="2" width="15" style="191" customWidth="1"/>
    <col min="3" max="16384" width="9.140625" style="191"/>
  </cols>
  <sheetData>
    <row r="1" spans="1:24" x14ac:dyDescent="0.2">
      <c r="A1" s="5" t="s">
        <v>142</v>
      </c>
    </row>
    <row r="2" spans="1:24" x14ac:dyDescent="0.2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2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+[33]Main!$N$5-[33]Main!$N$6</f>
        <v>1696.7459999999999</v>
      </c>
      <c r="G3" s="193">
        <f t="shared" ref="G3:G8" si="0">E3-F3</f>
        <v>55775.706251789998</v>
      </c>
      <c r="H3" s="193">
        <f>+[33]Main!$N$3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2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+D4*[34]Main!$L$3*EUR</f>
        <v>53089.738980000009</v>
      </c>
      <c r="F4" s="193">
        <f>+([34]Main!$L$5-[34]Main!$L$6)*EUR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2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+[35]Main!$K$5-[35]Main!$K$6</f>
        <v>-289.71199999999999</v>
      </c>
      <c r="G5" s="193">
        <f t="shared" si="0"/>
        <v>69727.7258</v>
      </c>
      <c r="H5" s="193">
        <f>+[35]Main!$K$3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2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+[36]Main!$L$5-[36]Main!$L$6</f>
        <v>-1005</v>
      </c>
      <c r="G6" s="193">
        <f t="shared" si="0"/>
        <v>45269.86632465</v>
      </c>
      <c r="H6" s="193">
        <f>+[36]Main!$L$3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2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+[37]Main!$M$5-[37]Main!$M$6</f>
        <v>-235.76700000000005</v>
      </c>
      <c r="G7" s="193">
        <f t="shared" si="0"/>
        <v>20837.083825649999</v>
      </c>
      <c r="H7" s="193">
        <f>+[37]Main!$M$3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2">
      <c r="B8" s="87" t="s">
        <v>219</v>
      </c>
      <c r="C8" s="191" t="s">
        <v>220</v>
      </c>
      <c r="D8" s="194">
        <v>122.15</v>
      </c>
      <c r="E8" s="193">
        <f>D8*H8/SEK</f>
        <v>31958.952028771135</v>
      </c>
      <c r="F8" s="193">
        <f>([38]Main!$L$5-[38]Main!$L$6)*EUR</f>
        <v>-3389.8630000000003</v>
      </c>
      <c r="G8" s="193">
        <f t="shared" si="0"/>
        <v>35348.815028771132</v>
      </c>
      <c r="H8" s="193">
        <f>[38]Main!$L$3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2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2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2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2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2">
      <c r="A13" s="191" t="s">
        <v>253</v>
      </c>
      <c r="B13" s="191" t="s">
        <v>489</v>
      </c>
      <c r="C13" s="191" t="s">
        <v>107</v>
      </c>
    </row>
    <row r="14" spans="1:24" x14ac:dyDescent="0.2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2">
      <c r="A15" s="191" t="s">
        <v>253</v>
      </c>
      <c r="B15" s="191" t="s">
        <v>441</v>
      </c>
      <c r="C15" s="191" t="s">
        <v>440</v>
      </c>
    </row>
    <row r="16" spans="1:24" x14ac:dyDescent="0.2">
      <c r="A16" s="191" t="s">
        <v>253</v>
      </c>
      <c r="B16" s="191" t="s">
        <v>517</v>
      </c>
      <c r="C16" s="191" t="s">
        <v>518</v>
      </c>
    </row>
    <row r="17" spans="1:5" x14ac:dyDescent="0.2">
      <c r="A17" s="191" t="s">
        <v>253</v>
      </c>
      <c r="B17" s="191" t="s">
        <v>535</v>
      </c>
      <c r="C17" s="191" t="s">
        <v>536</v>
      </c>
    </row>
    <row r="18" spans="1:5" x14ac:dyDescent="0.2">
      <c r="A18" s="191" t="s">
        <v>253</v>
      </c>
      <c r="B18" s="191" t="s">
        <v>551</v>
      </c>
      <c r="C18" s="191" t="s">
        <v>552</v>
      </c>
    </row>
    <row r="19" spans="1:5" x14ac:dyDescent="0.2">
      <c r="A19" s="191" t="s">
        <v>253</v>
      </c>
      <c r="B19" s="191" t="s">
        <v>555</v>
      </c>
      <c r="C19" s="191" t="s">
        <v>556</v>
      </c>
    </row>
    <row r="20" spans="1:5" x14ac:dyDescent="0.2">
      <c r="A20" s="191" t="s">
        <v>253</v>
      </c>
      <c r="B20" s="191" t="s">
        <v>559</v>
      </c>
      <c r="C20" s="191" t="s">
        <v>560</v>
      </c>
    </row>
    <row r="22" spans="1:5" x14ac:dyDescent="0.2">
      <c r="B22" s="74" t="s">
        <v>248</v>
      </c>
    </row>
    <row r="23" spans="1:5" x14ac:dyDescent="0.2">
      <c r="B23" s="191" t="s">
        <v>403</v>
      </c>
      <c r="E23" s="191">
        <v>2400</v>
      </c>
    </row>
    <row r="24" spans="1:5" x14ac:dyDescent="0.2">
      <c r="B24" s="191" t="s">
        <v>382</v>
      </c>
      <c r="E24" s="191">
        <v>1500</v>
      </c>
    </row>
    <row r="25" spans="1:5" x14ac:dyDescent="0.2">
      <c r="B25" s="191" t="s">
        <v>384</v>
      </c>
      <c r="E25" s="191">
        <v>1000</v>
      </c>
    </row>
    <row r="26" spans="1:5" x14ac:dyDescent="0.2">
      <c r="B26" s="191" t="s">
        <v>402</v>
      </c>
      <c r="E26" s="191">
        <v>1000</v>
      </c>
    </row>
    <row r="27" spans="1:5" x14ac:dyDescent="0.2">
      <c r="B27" s="191" t="s">
        <v>373</v>
      </c>
    </row>
    <row r="28" spans="1:5" x14ac:dyDescent="0.2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+D4*[29]Main!$L$3*1000/HKD</f>
        <v>482256.9746999924</v>
      </c>
      <c r="F4" s="22">
        <f>([29]Main!$L$5-[29]Main!$L$6)/HKD*1000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+D5*[39]Main!$N$4</f>
        <v>238336</v>
      </c>
      <c r="F5" s="22">
        <f>+[39]Main!$N$6-[39]Main!$N$7</f>
        <v>1888</v>
      </c>
      <c r="G5" s="22">
        <f t="shared" ref="G5:G8" si="0">+E5-F5</f>
        <v>236448</v>
      </c>
      <c r="H5" s="22">
        <f>+[39]Main!$N$4</f>
        <v>448</v>
      </c>
      <c r="I5" s="180" t="s">
        <v>616</v>
      </c>
      <c r="J5" s="39">
        <v>45548</v>
      </c>
      <c r="K5" s="24"/>
      <c r="L5" s="24"/>
      <c r="M5" s="179">
        <f>+[39]Model!$AP$36</f>
        <v>0.08</v>
      </c>
      <c r="N5" s="28">
        <f>+[39]Model!$AP$34</f>
        <v>0.01</v>
      </c>
      <c r="O5" s="28">
        <f>+[39]Model!$AP$35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([40]Main!$O$7-[40]Main!$O$8)/JPY</f>
        <v>3147.411085956328</v>
      </c>
      <c r="G6" s="22">
        <f t="shared" si="0"/>
        <v>105608.27667421309</v>
      </c>
      <c r="H6" s="22">
        <f>[40]Main!$O$4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([40]Main!$O$7-[40]Main!$O$8)/JPY</f>
        <v>3147.411085956328</v>
      </c>
      <c r="G7" s="22">
        <f t="shared" si="0"/>
        <v>105585.25031404367</v>
      </c>
      <c r="H7" s="22">
        <f>[40]Main!$O$4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46"/>
      <c r="E10" s="46"/>
    </row>
    <row r="11" spans="1:27" x14ac:dyDescent="0.2">
      <c r="A11" s="77"/>
      <c r="B11" s="77" t="s">
        <v>284</v>
      </c>
      <c r="C11" s="77" t="s">
        <v>285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+[41]Main!$N$5-[41]Main!$N$6</f>
        <v>884</v>
      </c>
      <c r="G12" s="46">
        <f>+E12-F12</f>
        <v>36632.390202000002</v>
      </c>
      <c r="H12" s="46">
        <f>+[41]Main!$N$3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[42]Main!$L$5-[42]Main!$L$6</f>
        <v>2595.5510000000004</v>
      </c>
      <c r="G13" s="3">
        <f>+E13-F13</f>
        <v>20254.362459200001</v>
      </c>
      <c r="H13" s="3">
        <f>[42]Main!$L$3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s="1" customFormat="1" x14ac:dyDescent="0.2">
      <c r="B14" s="104" t="s">
        <v>330</v>
      </c>
      <c r="C14" s="1" t="s">
        <v>331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467</v>
      </c>
      <c r="C17" s="1" t="s">
        <v>468</v>
      </c>
      <c r="D17" s="2"/>
      <c r="E17" s="3"/>
      <c r="F17" s="4"/>
      <c r="G17" s="4"/>
      <c r="H17" s="4"/>
    </row>
    <row r="18" spans="2:26" s="1" customFormat="1" x14ac:dyDescent="0.2">
      <c r="B18" s="1" t="s">
        <v>473</v>
      </c>
      <c r="D18" s="2"/>
      <c r="E18" s="3"/>
      <c r="F18" s="4"/>
      <c r="G18" s="4"/>
      <c r="H18" s="4"/>
    </row>
    <row r="19" spans="2:26" s="1" customFormat="1" x14ac:dyDescent="0.2">
      <c r="B19" s="1" t="s">
        <v>475</v>
      </c>
      <c r="C19" s="1" t="s">
        <v>476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+D21*[43]Main!$K$3</f>
        <v>20147.20788088</v>
      </c>
      <c r="F21" s="22">
        <f>+[43]Main!$K$5-[43]Main!$K$6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49" t="s">
        <v>479</v>
      </c>
      <c r="C23" s="149" t="s">
        <v>480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1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5" t="s">
        <v>400</v>
      </c>
    </row>
    <row r="31" spans="2:26" x14ac:dyDescent="0.2">
      <c r="B31" s="148" t="s">
        <v>463</v>
      </c>
    </row>
    <row r="32" spans="2:26" x14ac:dyDescent="0.2">
      <c r="B32" s="144" t="s">
        <v>444</v>
      </c>
      <c r="E32" s="10">
        <v>100</v>
      </c>
      <c r="H32" s="144" t="s">
        <v>445</v>
      </c>
    </row>
    <row r="33" spans="2:10" x14ac:dyDescent="0.2">
      <c r="B33" s="148" t="s">
        <v>464</v>
      </c>
      <c r="H33" s="144"/>
      <c r="J33" s="148" t="s">
        <v>465</v>
      </c>
    </row>
    <row r="34" spans="2:10" x14ac:dyDescent="0.2">
      <c r="B34" s="148" t="s">
        <v>469</v>
      </c>
      <c r="H34" s="144"/>
      <c r="J34" s="148"/>
    </row>
    <row r="35" spans="2:10" x14ac:dyDescent="0.2">
      <c r="B35" s="148" t="s">
        <v>470</v>
      </c>
      <c r="H35" s="144"/>
      <c r="J35" s="148"/>
    </row>
    <row r="36" spans="2:10" x14ac:dyDescent="0.2">
      <c r="B36" s="148" t="s">
        <v>471</v>
      </c>
    </row>
    <row r="37" spans="2:10" x14ac:dyDescent="0.2">
      <c r="B37" s="148" t="s">
        <v>477</v>
      </c>
      <c r="J37" s="148" t="s">
        <v>478</v>
      </c>
    </row>
    <row r="38" spans="2:10" x14ac:dyDescent="0.2">
      <c r="B38" s="148" t="s">
        <v>472</v>
      </c>
    </row>
    <row r="39" spans="2:10" x14ac:dyDescent="0.2">
      <c r="B39" s="148" t="s">
        <v>474</v>
      </c>
    </row>
    <row r="40" spans="2:10" x14ac:dyDescent="0.2">
      <c r="B40" s="148"/>
    </row>
    <row r="41" spans="2:10" x14ac:dyDescent="0.2">
      <c r="B41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211" bestFit="1" customWidth="1"/>
    <col min="2" max="2" width="18.28515625" style="211" customWidth="1"/>
    <col min="3" max="3" width="10.42578125" style="211" bestFit="1" customWidth="1"/>
    <col min="4" max="9" width="9.140625" style="212"/>
    <col min="10" max="10" width="10.42578125" style="211" bestFit="1" customWidth="1"/>
    <col min="11" max="16384" width="9.140625" style="211"/>
  </cols>
  <sheetData>
    <row r="1" spans="1:24" x14ac:dyDescent="0.2">
      <c r="A1" s="5" t="s">
        <v>142</v>
      </c>
    </row>
    <row r="2" spans="1:24" x14ac:dyDescent="0.2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2">
      <c r="B3" s="138" t="s">
        <v>162</v>
      </c>
      <c r="C3" s="222" t="s">
        <v>163</v>
      </c>
      <c r="D3" s="223">
        <v>277</v>
      </c>
      <c r="E3" s="210">
        <v>524600</v>
      </c>
      <c r="F3" s="210">
        <f>+[44]Main!$K$5-[44]Main!$K$6</f>
        <v>675</v>
      </c>
      <c r="G3" s="210">
        <f>+E3-F3</f>
        <v>523925</v>
      </c>
      <c r="H3" s="210">
        <f>+[44]Main!$K$3</f>
        <v>1822.306223</v>
      </c>
      <c r="I3" s="241" t="s">
        <v>616</v>
      </c>
      <c r="J3" s="225">
        <v>45575</v>
      </c>
    </row>
    <row r="4" spans="1:24" s="222" customFormat="1" x14ac:dyDescent="0.2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2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2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2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[45]Main!$L$5-[45]Main!$L$6</f>
        <v>-1833</v>
      </c>
      <c r="G7" s="210">
        <f>E7-F7</f>
        <v>173473</v>
      </c>
      <c r="H7" s="210">
        <f>+[45]Main!$L$3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2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[46]Main!$M$5-[46]Main!$M$6</f>
        <v>8542</v>
      </c>
      <c r="G8" s="210">
        <f>E8-F8</f>
        <v>66842</v>
      </c>
      <c r="H8" s="210">
        <f>[46]Main!$M$3</f>
        <v>1047</v>
      </c>
      <c r="I8" s="210" t="s">
        <v>616</v>
      </c>
      <c r="J8" s="225">
        <v>45566</v>
      </c>
      <c r="O8" s="211"/>
      <c r="P8" s="211"/>
    </row>
    <row r="9" spans="1:24" x14ac:dyDescent="0.2">
      <c r="B9" s="211" t="s">
        <v>265</v>
      </c>
      <c r="C9" s="234" t="s">
        <v>640</v>
      </c>
      <c r="D9" s="212">
        <v>188.13</v>
      </c>
    </row>
    <row r="10" spans="1:24" x14ac:dyDescent="0.2">
      <c r="B10" s="211" t="s">
        <v>268</v>
      </c>
      <c r="C10" s="211" t="s">
        <v>269</v>
      </c>
      <c r="D10" s="212">
        <v>161.51</v>
      </c>
    </row>
    <row r="11" spans="1:24" s="222" customFormat="1" x14ac:dyDescent="0.2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2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2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+[47]Main!$L$5-[47]Main!$L$6</f>
        <v>7251</v>
      </c>
      <c r="G13" s="210">
        <f>+E13-F13</f>
        <v>12828.375799999998</v>
      </c>
      <c r="H13" s="210">
        <f>+[47]Main!$L$3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2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2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2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2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2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2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2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2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2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2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2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2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2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2">
      <c r="A27" s="211" t="s">
        <v>253</v>
      </c>
      <c r="B27" s="211" t="s">
        <v>425</v>
      </c>
      <c r="C27" s="211" t="s">
        <v>426</v>
      </c>
    </row>
    <row r="28" spans="1:23" x14ac:dyDescent="0.2">
      <c r="A28" s="211" t="s">
        <v>253</v>
      </c>
      <c r="B28" s="211" t="s">
        <v>431</v>
      </c>
      <c r="C28" s="211" t="s">
        <v>432</v>
      </c>
    </row>
    <row r="29" spans="1:23" x14ac:dyDescent="0.2">
      <c r="A29" s="211" t="s">
        <v>253</v>
      </c>
      <c r="B29" s="211" t="s">
        <v>487</v>
      </c>
      <c r="C29" s="211" t="s">
        <v>488</v>
      </c>
    </row>
    <row r="30" spans="1:23" x14ac:dyDescent="0.2">
      <c r="A30" s="211" t="s">
        <v>253</v>
      </c>
      <c r="B30" s="211" t="s">
        <v>519</v>
      </c>
      <c r="C30" s="211" t="s">
        <v>520</v>
      </c>
    </row>
    <row r="31" spans="1:23" x14ac:dyDescent="0.2">
      <c r="A31" s="211" t="s">
        <v>253</v>
      </c>
      <c r="B31" s="211" t="s">
        <v>543</v>
      </c>
      <c r="C31" s="211" t="s">
        <v>544</v>
      </c>
    </row>
    <row r="32" spans="1:23" x14ac:dyDescent="0.2">
      <c r="A32" s="211" t="s">
        <v>253</v>
      </c>
      <c r="B32" s="211" t="s">
        <v>573</v>
      </c>
      <c r="C32" s="211" t="s">
        <v>574</v>
      </c>
    </row>
    <row r="33" spans="1:9" x14ac:dyDescent="0.2">
      <c r="B33" s="245" t="s">
        <v>651</v>
      </c>
      <c r="C33" s="245" t="s">
        <v>652</v>
      </c>
    </row>
    <row r="34" spans="1:9" x14ac:dyDescent="0.2">
      <c r="A34" s="211" t="s">
        <v>253</v>
      </c>
      <c r="B34" s="211" t="s">
        <v>587</v>
      </c>
      <c r="C34" s="211" t="s">
        <v>588</v>
      </c>
    </row>
    <row r="35" spans="1:9" x14ac:dyDescent="0.2">
      <c r="A35" s="211" t="s">
        <v>253</v>
      </c>
      <c r="B35" s="211" t="s">
        <v>595</v>
      </c>
      <c r="C35" s="211" t="s">
        <v>596</v>
      </c>
    </row>
    <row r="36" spans="1:9" x14ac:dyDescent="0.2">
      <c r="A36" s="211" t="s">
        <v>253</v>
      </c>
      <c r="B36" s="211" t="s">
        <v>597</v>
      </c>
      <c r="C36" s="211" t="s">
        <v>598</v>
      </c>
    </row>
    <row r="37" spans="1:9" x14ac:dyDescent="0.2">
      <c r="A37" s="211" t="s">
        <v>253</v>
      </c>
      <c r="B37" s="211" t="s">
        <v>599</v>
      </c>
      <c r="C37" s="211" t="s">
        <v>600</v>
      </c>
    </row>
    <row r="38" spans="1:9" x14ac:dyDescent="0.2">
      <c r="A38" s="211" t="s">
        <v>253</v>
      </c>
      <c r="B38" s="211" t="s">
        <v>605</v>
      </c>
      <c r="C38" s="211" t="s">
        <v>606</v>
      </c>
    </row>
    <row r="40" spans="1:9" s="222" customFormat="1" x14ac:dyDescent="0.2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x14ac:dyDescent="0.2">
      <c r="B41" s="126" t="s">
        <v>58</v>
      </c>
      <c r="C41" s="126"/>
      <c r="D41" s="127">
        <v>0</v>
      </c>
      <c r="E41" s="128">
        <v>26000</v>
      </c>
    </row>
    <row r="42" spans="1:9" x14ac:dyDescent="0.2">
      <c r="B42" s="222" t="s">
        <v>86</v>
      </c>
      <c r="C42" s="222"/>
      <c r="D42" s="50">
        <v>0</v>
      </c>
      <c r="E42" s="210">
        <v>15000</v>
      </c>
    </row>
    <row r="43" spans="1:9" x14ac:dyDescent="0.2">
      <c r="B43" s="211" t="s">
        <v>242</v>
      </c>
      <c r="D43" s="50">
        <v>0</v>
      </c>
      <c r="E43" s="212">
        <v>75</v>
      </c>
    </row>
    <row r="44" spans="1:9" x14ac:dyDescent="0.2">
      <c r="B44" s="211" t="s">
        <v>244</v>
      </c>
      <c r="D44" s="50">
        <v>0</v>
      </c>
    </row>
    <row r="45" spans="1:9" x14ac:dyDescent="0.2">
      <c r="B45" s="211" t="s">
        <v>274</v>
      </c>
      <c r="E45" s="212">
        <v>424</v>
      </c>
    </row>
    <row r="46" spans="1:9" x14ac:dyDescent="0.2">
      <c r="B46" s="211" t="s">
        <v>276</v>
      </c>
      <c r="E46" s="212">
        <v>159.5</v>
      </c>
    </row>
    <row r="47" spans="1:9" x14ac:dyDescent="0.2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([48]Main!$O$5-[48]Main!$O$6)/RMB</f>
        <v>121948.96142433234</v>
      </c>
      <c r="G4" s="22">
        <f>+E4-F4</f>
        <v>111256.03232566765</v>
      </c>
      <c r="H4" s="22">
        <f>+[48]Main!$L$3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([48]Main!$O$5-[48]Main!$O$6)/RMB</f>
        <v>121948.96142433234</v>
      </c>
      <c r="G5" s="3">
        <f>+E5-F5</f>
        <v>107705.29728289586</v>
      </c>
      <c r="H5" s="46">
        <f>+[48]Main!$O$3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0" t="s">
        <v>253</v>
      </c>
      <c r="B8" s="11" t="s">
        <v>198</v>
      </c>
      <c r="C8" s="11" t="s">
        <v>199</v>
      </c>
    </row>
    <row r="9" spans="1:24" x14ac:dyDescent="0.2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+[49]Main!$L$5-[49]Main!$L$6</f>
        <v>7643.4470000000001</v>
      </c>
      <c r="G9" s="22">
        <f>E9-F9</f>
        <v>66071.040644859997</v>
      </c>
      <c r="H9" s="46">
        <f>+[49]Main!$L$3</f>
        <v>633.17718300000001</v>
      </c>
      <c r="I9" s="116" t="s">
        <v>349</v>
      </c>
      <c r="J9" s="54">
        <v>44971</v>
      </c>
    </row>
    <row r="10" spans="1:24" x14ac:dyDescent="0.2">
      <c r="A10" s="170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0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+D13*[50]Main!$M$3</f>
        <v>46254.6</v>
      </c>
      <c r="F13" s="22">
        <f>+[50]Main!$M$5-[50]Main!$M$6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+[51]Main!$K$5-[51]Main!$K$6</f>
        <v>-1163.2909999999999</v>
      </c>
      <c r="G24" s="46">
        <f>+E24-F24</f>
        <v>2126.8046414800001</v>
      </c>
      <c r="H24" s="46">
        <f>+[51]Main!$K$3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+[52]Main!$K$5-[52]Main!$K$6</f>
        <v>4.47199999999998</v>
      </c>
      <c r="G25" s="46">
        <f>+E25-F25</f>
        <v>179.02368583000001</v>
      </c>
      <c r="H25" s="46">
        <f>+[52]Main!$K$3</f>
        <v>103.66987899999999</v>
      </c>
      <c r="I25" s="242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+[53]Main!$J$5-[53]Main!$J$6</f>
        <v>69.837999999999994</v>
      </c>
      <c r="G27" s="10">
        <f>+E27-F27</f>
        <v>45.023023940000002</v>
      </c>
      <c r="H27" s="46">
        <f>+[53]Main!$J$3</f>
        <v>112.608847</v>
      </c>
      <c r="I27" s="246" t="s">
        <v>616</v>
      </c>
      <c r="J27" s="54">
        <v>45583</v>
      </c>
    </row>
    <row r="28" spans="1:23" x14ac:dyDescent="0.2">
      <c r="B28" s="151" t="s">
        <v>510</v>
      </c>
      <c r="C28" s="151" t="s">
        <v>511</v>
      </c>
    </row>
    <row r="29" spans="1:23" x14ac:dyDescent="0.2">
      <c r="B29" s="166" t="s">
        <v>553</v>
      </c>
      <c r="C29" s="166" t="s">
        <v>554</v>
      </c>
    </row>
    <row r="30" spans="1:23" x14ac:dyDescent="0.2">
      <c r="B30" s="166" t="s">
        <v>561</v>
      </c>
      <c r="C30" s="166" t="s">
        <v>562</v>
      </c>
    </row>
    <row r="31" spans="1:23" x14ac:dyDescent="0.2">
      <c r="B31" s="171" t="s">
        <v>615</v>
      </c>
      <c r="C31" s="171" t="s">
        <v>614</v>
      </c>
    </row>
    <row r="32" spans="1:23" x14ac:dyDescent="0.2">
      <c r="B32" s="5" t="s">
        <v>647</v>
      </c>
      <c r="C32" s="243" t="s">
        <v>648</v>
      </c>
      <c r="D32" s="230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+[54]Main!$N$5-[54]Main!$N$6</f>
        <v>472.05500000000006</v>
      </c>
      <c r="G9" s="46">
        <f>+E9-F9</f>
        <v>28022.535988259999</v>
      </c>
      <c r="H9" s="46">
        <f>+[54]Main!$N$3</f>
        <v>341.70273399999996</v>
      </c>
      <c r="I9" s="204" t="s">
        <v>616</v>
      </c>
      <c r="J9" s="205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2024-10-22T16:06:29Z</dcterms:modified>
  <cp:category/>
  <cp:contentStatus/>
</cp:coreProperties>
</file>