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74837F9-8EE4-4B42-B7E6-81D8005F4349}" xr6:coauthVersionLast="47" xr6:coauthVersionMax="47" xr10:uidLastSave="{00000000-0000-0000-0000-000000000000}"/>
  <bookViews>
    <workbookView xWindow="1900" yWindow="1900" windowWidth="28800" windowHeight="15370" activeTab="1" xr2:uid="{0DF986AF-6823-4C0B-834E-29DBBC392D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6" i="2"/>
  <c r="K14" i="2"/>
  <c r="K9" i="2"/>
  <c r="K23" i="2"/>
  <c r="G18" i="2"/>
  <c r="G16" i="2"/>
  <c r="G14" i="2"/>
  <c r="G9" i="2"/>
  <c r="M23" i="2"/>
  <c r="L23" i="2"/>
  <c r="H18" i="2"/>
  <c r="H16" i="2"/>
  <c r="H14" i="2"/>
  <c r="H9" i="2"/>
  <c r="L18" i="2"/>
  <c r="L16" i="2"/>
  <c r="L14" i="2"/>
  <c r="L9" i="2"/>
  <c r="I18" i="2"/>
  <c r="M18" i="2"/>
  <c r="M16" i="2"/>
  <c r="I16" i="2"/>
  <c r="I14" i="2"/>
  <c r="I9" i="2"/>
  <c r="M14" i="2"/>
  <c r="M9" i="2"/>
  <c r="K5" i="1"/>
  <c r="K4" i="1"/>
  <c r="K7" i="1" s="1"/>
  <c r="M15" i="2" l="1"/>
  <c r="G15" i="2"/>
  <c r="K15" i="2"/>
  <c r="M17" i="2"/>
  <c r="M19" i="2" s="1"/>
  <c r="M20" i="2" s="1"/>
  <c r="K17" i="2"/>
  <c r="K19" i="2" s="1"/>
  <c r="K20" i="2" s="1"/>
  <c r="G17" i="2"/>
  <c r="G19" i="2" s="1"/>
  <c r="G20" i="2" s="1"/>
  <c r="H15" i="2"/>
  <c r="H17" i="2"/>
  <c r="H19" i="2" s="1"/>
  <c r="H20" i="2" s="1"/>
  <c r="L15" i="2"/>
  <c r="L17" i="2"/>
  <c r="L19" i="2" s="1"/>
  <c r="L20" i="2" s="1"/>
  <c r="I15" i="2"/>
  <c r="I17" i="2" s="1"/>
  <c r="I19" i="2" s="1"/>
  <c r="I20" i="2" s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<sst xmlns="http://schemas.openxmlformats.org/spreadsheetml/2006/main" count="46" uniqueCount="42">
  <si>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</si>
  <si>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</si>
  <si>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</si>
  <si>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</si>
  <si>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</si>
  <si>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</si>
  <si>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</si>
  <si>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</si>
  <si>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</si>
  <si>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</si>
  <si>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</si>
  <si>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</si>
  <si>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</si>
  <si>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</si>
  <si>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</si>
  <si>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</si>
  <si>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</si>
  <si>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</si>
  <si>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</si>
  <si>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</si>
  <si>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</si>
  <si>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</si>
  <si>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</si>
  <si>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</si>
  <si>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Operations &amp; Support</t>
  </si>
  <si>
    <t>COGS</t>
  </si>
  <si>
    <t>Gross Profit</t>
  </si>
  <si>
    <t>R&amp;D</t>
  </si>
  <si>
    <t>Pretax Income</t>
  </si>
  <si>
    <t>Interest Income</t>
  </si>
  <si>
    <t>Taxes</t>
  </si>
  <si>
    <t>Net Income</t>
  </si>
  <si>
    <t>EPS</t>
  </si>
  <si>
    <t>Revenue y/y</t>
  </si>
  <si>
    <t>Mobility: Andrew Macdonald</t>
  </si>
  <si>
    <t>Austin - Waymo</t>
  </si>
  <si>
    <t>Atlanta - Waymo</t>
  </si>
  <si>
    <t>CEO: Dara Khosrowshahi</t>
  </si>
  <si>
    <t>Bookings</t>
  </si>
  <si>
    <t>CFO: Prashanth Mahendra-Rajah</t>
  </si>
  <si>
    <t xml:space="preserve">  Mobility</t>
  </si>
  <si>
    <t xml:space="preserve"> 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</si>
</sst>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E3C1556-267B-451D-9BDE-540B507B2D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F98D-1B39-4528-8E59-490EB52EFEAA}">
  <dimension ref="B2:L11"/>
  <sheetViews>
    <sheetView zoomScale="205" zoomScaleNormal="205" workbookViewId="0"/>
  </sheetViews>
  <sheetFormatPr defaultRowHeight="12.5" x14ac:dyDescent="0.25"/>
  <sheetData>
    <row r="2" spans="2:12" x14ac:dyDescent="0.25">
      <c r="B2" t="s">
        <v>35</v>
      </c>
      <c r="J2" t="s">
        <v>0</v>
      </c>
      <c r="K2" s="1">
        <v>67.47</v>
      </c>
    </row>
    <row r="3" spans="2:12" x14ac:dyDescent="0.25">
      <c r="B3" t="s">
        <v>36</v>
      </c>
      <c r="J3" t="s">
        <v>1</v>
      </c>
      <c r="K3" s="2">
        <v>2105.7093249999998</v>
      </c>
      <c r="L3" s="3" t="s">
        <v>6</v>
      </c>
    </row>
    <row r="4" spans="2:12" x14ac:dyDescent="0.25">
      <c r="J4" t="s">
        <v>2</v>
      </c>
      <c r="K4" s="2">
        <f>+K2*K3</f>
        <v>142072.20815774999</v>
      </c>
    </row>
    <row r="5" spans="2:12" x14ac:dyDescent="0.25">
      <c r="J5" t="s">
        <v>3</v>
      </c>
      <c r="K5" s="2">
        <f>6150+2913+933+7921+314</f>
        <v>18231</v>
      </c>
      <c r="L5" s="3" t="s">
        <v>6</v>
      </c>
    </row>
    <row r="6" spans="2:12" x14ac:dyDescent="0.25">
      <c r="J6" t="s">
        <v>4</v>
      </c>
      <c r="K6" s="2">
        <v>10986</v>
      </c>
      <c r="L6" s="3" t="s">
        <v>6</v>
      </c>
    </row>
    <row r="7" spans="2:12" x14ac:dyDescent="0.25">
      <c r="J7" t="s">
        <v>5</v>
      </c>
      <c r="K7" s="2">
        <f>+K4-K5+K6</f>
        <v>134827.20815774999</v>
      </c>
    </row>
    <row r="9" spans="2:12" x14ac:dyDescent="0.25">
      <c r="J9" t="s">
        <v>37</v>
      </c>
    </row>
    <row r="10" spans="2:12" x14ac:dyDescent="0.25">
      <c r="J10" t="s">
        <v>39</v>
      </c>
    </row>
    <row r="11" spans="2:12" x14ac:dyDescent="0.25">
      <c r="J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C0-5513-48E1-8F59-B890C6B4BCDB}">
  <dimension ref="A1:N23"/>
  <sheetViews>
    <sheetView tabSelected="1" zoomScale="190" zoomScaleNormal="19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RowHeight="12.5" x14ac:dyDescent="0.25"/>
  <cols>
    <col min="1" max="1" width="5" bestFit="1" customWidth="1"/>
    <col min="2" max="2" width="19.26953125" bestFit="1" customWidth="1"/>
    <col min="3" max="14" width="9.1796875" style="3"/>
  </cols>
  <sheetData>
    <row r="1" spans="1:14" x14ac:dyDescent="0.25">
      <c r="A1" s="9" t="s">
        <v>7</v>
      </c>
    </row>
    <row r="2" spans="1:14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</row>
    <row r="3" spans="1:14" x14ac:dyDescent="0.25">
      <c r="B3" t="s">
        <v>38</v>
      </c>
      <c r="J3" s="3">
        <v>37.6</v>
      </c>
    </row>
    <row r="4" spans="1:14" x14ac:dyDescent="0.25">
      <c r="B4" t="s">
        <v>40</v>
      </c>
      <c r="J4" s="3">
        <v>19.3</v>
      </c>
    </row>
    <row r="5" spans="1:14" x14ac:dyDescent="0.25">
      <c r="B5" t="s">
        <v>41</v>
      </c>
    </row>
    <row r="7" spans="1:14" s="6" customFormat="1" ht="13" x14ac:dyDescent="0.3">
      <c r="B7" s="6" t="s">
        <v>8</v>
      </c>
      <c r="C7" s="7"/>
      <c r="D7" s="7"/>
      <c r="E7" s="7"/>
      <c r="F7" s="7"/>
      <c r="G7" s="7">
        <v>8823</v>
      </c>
      <c r="H7" s="7">
        <v>9230</v>
      </c>
      <c r="I7" s="7">
        <v>9292</v>
      </c>
      <c r="J7" s="7"/>
      <c r="K7" s="7">
        <v>10131</v>
      </c>
      <c r="L7" s="7">
        <v>10700</v>
      </c>
      <c r="M7" s="7">
        <v>11188</v>
      </c>
      <c r="N7" s="7"/>
    </row>
    <row r="8" spans="1:14" s="2" customFormat="1" x14ac:dyDescent="0.25">
      <c r="B8" s="2" t="s">
        <v>25</v>
      </c>
      <c r="C8" s="4"/>
      <c r="D8" s="4"/>
      <c r="E8" s="4"/>
      <c r="F8" s="4"/>
      <c r="G8" s="4">
        <v>5259</v>
      </c>
      <c r="H8" s="4">
        <v>5515</v>
      </c>
      <c r="I8" s="4">
        <v>5626</v>
      </c>
      <c r="J8" s="4"/>
      <c r="K8" s="4">
        <v>6168</v>
      </c>
      <c r="L8" s="4">
        <v>6488</v>
      </c>
      <c r="M8" s="4">
        <v>6761</v>
      </c>
      <c r="N8" s="4"/>
    </row>
    <row r="9" spans="1:14" s="2" customFormat="1" x14ac:dyDescent="0.25">
      <c r="B9" s="2" t="s">
        <v>26</v>
      </c>
      <c r="C9" s="4"/>
      <c r="D9" s="4"/>
      <c r="E9" s="4"/>
      <c r="F9" s="4"/>
      <c r="G9" s="4">
        <f>+G7-G8</f>
        <v>3564</v>
      </c>
      <c r="H9" s="4">
        <f>+H7-H8</f>
        <v>3715</v>
      </c>
      <c r="I9" s="4">
        <f>+I7-I8</f>
        <v>3666</v>
      </c>
      <c r="J9" s="4"/>
      <c r="K9" s="4">
        <f>+K7-K8</f>
        <v>3963</v>
      </c>
      <c r="L9" s="4">
        <f>+L7-L8</f>
        <v>4212</v>
      </c>
      <c r="M9" s="4">
        <f>+M7-M8</f>
        <v>4427</v>
      </c>
      <c r="N9" s="4"/>
    </row>
    <row r="10" spans="1:14" s="2" customFormat="1" x14ac:dyDescent="0.25">
      <c r="B10" s="2" t="s">
        <v>24</v>
      </c>
      <c r="C10" s="4"/>
      <c r="D10" s="4"/>
      <c r="E10" s="4"/>
      <c r="F10" s="4"/>
      <c r="G10" s="4">
        <v>640</v>
      </c>
      <c r="H10" s="4">
        <v>664</v>
      </c>
      <c r="I10" s="4">
        <v>683</v>
      </c>
      <c r="J10" s="4"/>
      <c r="K10" s="4">
        <v>685</v>
      </c>
      <c r="L10" s="4">
        <v>682</v>
      </c>
      <c r="M10" s="4">
        <v>687</v>
      </c>
      <c r="N10" s="4"/>
    </row>
    <row r="11" spans="1:14" s="2" customFormat="1" x14ac:dyDescent="0.25">
      <c r="B11" s="2" t="s">
        <v>23</v>
      </c>
      <c r="C11" s="4"/>
      <c r="D11" s="4"/>
      <c r="E11" s="4"/>
      <c r="F11" s="4"/>
      <c r="G11" s="4">
        <v>1262</v>
      </c>
      <c r="H11" s="4">
        <v>808</v>
      </c>
      <c r="I11" s="4">
        <v>941</v>
      </c>
      <c r="J11" s="4"/>
      <c r="K11" s="4">
        <v>917</v>
      </c>
      <c r="L11" s="4">
        <v>1115</v>
      </c>
      <c r="M11" s="4">
        <v>1096</v>
      </c>
      <c r="N11" s="4"/>
    </row>
    <row r="12" spans="1:14" s="2" customFormat="1" x14ac:dyDescent="0.25">
      <c r="B12" s="2" t="s">
        <v>27</v>
      </c>
      <c r="C12" s="4"/>
      <c r="D12" s="4"/>
      <c r="E12" s="4"/>
      <c r="F12" s="4"/>
      <c r="G12" s="4">
        <v>775</v>
      </c>
      <c r="H12" s="4">
        <v>491</v>
      </c>
      <c r="I12" s="4">
        <v>797</v>
      </c>
      <c r="J12" s="4"/>
      <c r="K12" s="4">
        <v>790</v>
      </c>
      <c r="L12" s="4">
        <v>760</v>
      </c>
      <c r="M12" s="4">
        <v>774</v>
      </c>
      <c r="N12" s="4"/>
    </row>
    <row r="13" spans="1:14" s="2" customFormat="1" x14ac:dyDescent="0.25">
      <c r="B13" s="2" t="s">
        <v>22</v>
      </c>
      <c r="C13" s="4"/>
      <c r="D13" s="4"/>
      <c r="E13" s="4"/>
      <c r="F13" s="4"/>
      <c r="G13" s="4">
        <v>942</v>
      </c>
      <c r="H13" s="4">
        <v>208</v>
      </c>
      <c r="I13" s="4">
        <v>646</v>
      </c>
      <c r="J13" s="4"/>
      <c r="K13" s="4">
        <v>1209</v>
      </c>
      <c r="L13" s="4">
        <v>686</v>
      </c>
      <c r="M13" s="4">
        <v>630</v>
      </c>
      <c r="N13" s="4"/>
    </row>
    <row r="14" spans="1:14" s="2" customFormat="1" x14ac:dyDescent="0.25">
      <c r="B14" s="2" t="s">
        <v>21</v>
      </c>
      <c r="C14" s="4"/>
      <c r="D14" s="4"/>
      <c r="E14" s="4"/>
      <c r="F14" s="4"/>
      <c r="G14" s="4">
        <f>SUM(G10:G13)</f>
        <v>3619</v>
      </c>
      <c r="H14" s="4">
        <f>SUM(H10:H13)</f>
        <v>2171</v>
      </c>
      <c r="I14" s="4">
        <f>SUM(I10:I13)</f>
        <v>3067</v>
      </c>
      <c r="J14" s="4"/>
      <c r="K14" s="4">
        <f>SUM(K10:K13)</f>
        <v>3601</v>
      </c>
      <c r="L14" s="4">
        <f>SUM(L10:L13)</f>
        <v>3243</v>
      </c>
      <c r="M14" s="4">
        <f>SUM(M10:M13)</f>
        <v>3187</v>
      </c>
      <c r="N14" s="4"/>
    </row>
    <row r="15" spans="1:14" s="2" customFormat="1" x14ac:dyDescent="0.25">
      <c r="B15" s="2" t="s">
        <v>20</v>
      </c>
      <c r="C15" s="4"/>
      <c r="D15" s="4"/>
      <c r="E15" s="4"/>
      <c r="F15" s="4"/>
      <c r="G15" s="4">
        <f>+G9-G14</f>
        <v>-55</v>
      </c>
      <c r="H15" s="4">
        <f>+H9-H14</f>
        <v>1544</v>
      </c>
      <c r="I15" s="4">
        <f>+I9-I14</f>
        <v>599</v>
      </c>
      <c r="J15" s="4"/>
      <c r="K15" s="4">
        <f>+K9-K14</f>
        <v>362</v>
      </c>
      <c r="L15" s="4">
        <f>+L9-L14</f>
        <v>969</v>
      </c>
      <c r="M15" s="4">
        <f>+M9-M14</f>
        <v>1240</v>
      </c>
      <c r="N15" s="4"/>
    </row>
    <row r="16" spans="1:14" s="2" customFormat="1" x14ac:dyDescent="0.25">
      <c r="B16" s="2" t="s">
        <v>29</v>
      </c>
      <c r="C16" s="4"/>
      <c r="D16" s="4"/>
      <c r="E16" s="4"/>
      <c r="F16" s="4"/>
      <c r="G16" s="4">
        <f>-168+292</f>
        <v>124</v>
      </c>
      <c r="H16" s="4">
        <f>-144+273</f>
        <v>129</v>
      </c>
      <c r="I16" s="4">
        <f>-166-52</f>
        <v>-218</v>
      </c>
      <c r="J16" s="4"/>
      <c r="K16" s="4">
        <f>-124-678</f>
        <v>-802</v>
      </c>
      <c r="L16" s="4">
        <f>-136+420</f>
        <v>284</v>
      </c>
      <c r="M16" s="4">
        <f>-143+1851</f>
        <v>1708</v>
      </c>
      <c r="N16" s="4"/>
    </row>
    <row r="17" spans="2:13" x14ac:dyDescent="0.25">
      <c r="B17" s="2" t="s">
        <v>28</v>
      </c>
      <c r="G17" s="4">
        <f>+G16+G15</f>
        <v>69</v>
      </c>
      <c r="H17" s="4">
        <f>+H16+H15</f>
        <v>1673</v>
      </c>
      <c r="I17" s="4">
        <f>+I16+I15</f>
        <v>381</v>
      </c>
      <c r="K17" s="4">
        <f>+K16+K15</f>
        <v>-440</v>
      </c>
      <c r="L17" s="4">
        <f>+L16+L15</f>
        <v>1253</v>
      </c>
      <c r="M17" s="4">
        <f>+M16+M15</f>
        <v>2948</v>
      </c>
    </row>
    <row r="18" spans="2:13" x14ac:dyDescent="0.25">
      <c r="B18" s="2" t="s">
        <v>30</v>
      </c>
      <c r="G18" s="3">
        <f>55-36</f>
        <v>19</v>
      </c>
      <c r="H18" s="3">
        <f>65-4</f>
        <v>61</v>
      </c>
      <c r="I18" s="3">
        <f>-40+3-2</f>
        <v>-39</v>
      </c>
      <c r="K18" s="3">
        <f>29+4-9</f>
        <v>24</v>
      </c>
      <c r="L18" s="3">
        <f>57+12-7</f>
        <v>62</v>
      </c>
      <c r="M18" s="3">
        <f>158-12+13</f>
        <v>159</v>
      </c>
    </row>
    <row r="19" spans="2:13" x14ac:dyDescent="0.25">
      <c r="B19" s="2" t="s">
        <v>31</v>
      </c>
      <c r="G19" s="4">
        <f>+G17-G18</f>
        <v>50</v>
      </c>
      <c r="H19" s="4">
        <f>+H17-H18</f>
        <v>1612</v>
      </c>
      <c r="I19" s="4">
        <f>+I17-I18</f>
        <v>420</v>
      </c>
      <c r="K19" s="4">
        <f>+K17-K18</f>
        <v>-464</v>
      </c>
      <c r="L19" s="4">
        <f>+L17-L18</f>
        <v>1191</v>
      </c>
      <c r="M19" s="4">
        <f>+M17-M18</f>
        <v>2789</v>
      </c>
    </row>
    <row r="20" spans="2:13" x14ac:dyDescent="0.25">
      <c r="B20" s="2" t="s">
        <v>32</v>
      </c>
      <c r="G20" s="5">
        <f>+G19/G21</f>
        <v>2.4881105636714956E-2</v>
      </c>
      <c r="H20" s="5">
        <f>+H19/H21</f>
        <v>0.77527395497928364</v>
      </c>
      <c r="I20" s="5">
        <f>+I19/I21</f>
        <v>0.19919572355238066</v>
      </c>
      <c r="K20" s="5">
        <f>+K19/K21</f>
        <v>-0.22305890678060616</v>
      </c>
      <c r="L20" s="5">
        <f>+L19/L21</f>
        <v>0.55394859301243393</v>
      </c>
      <c r="M20" s="5">
        <f>+M19/M21</f>
        <v>1.2945203126900124</v>
      </c>
    </row>
    <row r="21" spans="2:13" x14ac:dyDescent="0.25">
      <c r="B21" s="2" t="s">
        <v>1</v>
      </c>
      <c r="G21" s="4">
        <v>2009.557</v>
      </c>
      <c r="H21" s="4">
        <v>2079.2649999999999</v>
      </c>
      <c r="I21" s="4">
        <v>2108.4789999999998</v>
      </c>
      <c r="K21" s="4">
        <v>2080.1680000000001</v>
      </c>
      <c r="L21" s="4">
        <v>2150.0189999999998</v>
      </c>
      <c r="M21" s="4">
        <v>2154.4659999999999</v>
      </c>
    </row>
    <row r="23" spans="2:13" x14ac:dyDescent="0.25">
      <c r="B23" s="2" t="s">
        <v>33</v>
      </c>
      <c r="K23" s="8">
        <f>+K7/G7-1</f>
        <v>0.14824889493369597</v>
      </c>
      <c r="L23" s="8">
        <f>+L7/H7-1</f>
        <v>0.15926327193932832</v>
      </c>
      <c r="M23" s="8">
        <f>+M7/I7-1</f>
        <v>0.20404649160568233</v>
      </c>
    </row>
  </sheetData>
  <hyperlinks>
    <hyperlink ref="A1" location="Main!A1" display="Main" xr:uid="{97C91947-3928-45E1-B0A0-1313631C12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2025-02-02T01:50:14Z</dcterms:created>
  <dcterms:modified xsi:type="dcterms:W3CDTF">2025-02-03T19:29:00Z</dcterms:modified>
</cp:coreProperties>
</file>