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showInkAnnotation="0" defaultThemeVersion="166925"/>
  <xr:revisionPtr revIDLastSave="0" documentId="13_ncr:1_{04B2FA01-A710-4D98-B2C6-925DAD9DB89F}" xr6:coauthVersionLast="47" xr6:coauthVersionMax="47" xr10:uidLastSave="{00000000-0000-0000-0000-000000000000}"/>
  <bookViews>
    <workbookView xWindow="-49515" yWindow="0" windowWidth="14250" windowHeight="17595" activeTab="2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7" l="1"/>
  <c r="H7" i="7"/>
  <c r="E7" i="7" s="1"/>
  <c r="G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G3" i="10" s="1"/>
  <c r="H4" i="9"/>
  <c r="G8" i="1"/>
  <c r="F18" i="8"/>
  <c r="E18" i="8"/>
  <c r="G18" i="8" l="1"/>
  <c r="S3" i="10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3" i="8"/>
  <c r="E13" i="8"/>
  <c r="F15" i="1"/>
  <c r="E15" i="1"/>
  <c r="G5" i="5" l="1"/>
  <c r="G13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<sst xmlns="http://schemas.openxmlformats.org/spreadsheetml/2006/main" count="614" uniqueCount="362">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</sst>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1">
    <xf numFmtId="0" fontId="0" fillId="0" borderId="0" xfId="0"/>
    <xf numFmtId="0" fontId="51" fillId="0" borderId="0" xfId="0" applyFont="1"/>
    <xf numFmtId="2" fontId="51" fillId="0" borderId="0" xfId="0" applyNumberFormat="1" applyFont="1" applyAlignment="1">
      <alignment horizontal="right"/>
    </xf>
    <xf numFmtId="3" fontId="51" fillId="0" borderId="0" xfId="0" applyNumberFormat="1" applyFont="1" applyAlignment="1">
      <alignment horizontal="right"/>
    </xf>
    <xf numFmtId="0" fontId="51" fillId="0" borderId="0" xfId="0" applyFont="1" applyAlignment="1">
      <alignment horizontal="right"/>
    </xf>
    <xf numFmtId="0" fontId="53" fillId="0" borderId="0" xfId="1" applyFont="1"/>
    <xf numFmtId="0" fontId="50" fillId="0" borderId="0" xfId="0" applyFont="1"/>
    <xf numFmtId="3" fontId="50" fillId="0" borderId="0" xfId="0" applyNumberFormat="1" applyFont="1" applyAlignment="1">
      <alignment horizontal="right"/>
    </xf>
    <xf numFmtId="0" fontId="49" fillId="0" borderId="0" xfId="0" applyFont="1"/>
    <xf numFmtId="3" fontId="54" fillId="0" borderId="0" xfId="0" applyNumberFormat="1" applyFont="1" applyAlignment="1">
      <alignment horizontal="right"/>
    </xf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3" xfId="0" applyFont="1" applyBorder="1"/>
    <xf numFmtId="0" fontId="45" fillId="0" borderId="4" xfId="0" applyFont="1" applyBorder="1"/>
    <xf numFmtId="2" fontId="45" fillId="0" borderId="4" xfId="0" applyNumberFormat="1" applyFont="1" applyBorder="1" applyAlignment="1">
      <alignment horizontal="right"/>
    </xf>
    <xf numFmtId="3" fontId="45" fillId="0" borderId="4" xfId="0" applyNumberFormat="1" applyFont="1" applyBorder="1" applyAlignment="1">
      <alignment horizontal="right"/>
    </xf>
    <xf numFmtId="0" fontId="45" fillId="0" borderId="4" xfId="0" applyFont="1" applyBorder="1" applyAlignment="1">
      <alignment horizontal="right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0" xfId="0" applyFont="1"/>
    <xf numFmtId="2" fontId="45" fillId="0" borderId="0" xfId="0" applyNumberFormat="1" applyFont="1" applyAlignment="1">
      <alignment horizontal="right"/>
    </xf>
    <xf numFmtId="3" fontId="45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0" fontId="45" fillId="0" borderId="0" xfId="0" applyFont="1" applyAlignment="1">
      <alignment horizontal="center"/>
    </xf>
    <xf numFmtId="0" fontId="45" fillId="0" borderId="1" xfId="0" applyFont="1" applyBorder="1" applyAlignment="1">
      <alignment horizontal="center"/>
    </xf>
    <xf numFmtId="0" fontId="45" fillId="0" borderId="2" xfId="0" applyFont="1" applyBorder="1" applyAlignment="1">
      <alignment horizontal="center"/>
    </xf>
    <xf numFmtId="4" fontId="45" fillId="0" borderId="0" xfId="0" applyNumberFormat="1" applyFont="1" applyAlignment="1">
      <alignment horizontal="center"/>
    </xf>
    <xf numFmtId="9" fontId="45" fillId="0" borderId="0" xfId="0" applyNumberFormat="1" applyFont="1" applyAlignment="1">
      <alignment horizontal="center"/>
    </xf>
    <xf numFmtId="164" fontId="45" fillId="0" borderId="1" xfId="0" applyNumberFormat="1" applyFont="1" applyBorder="1" applyAlignment="1">
      <alignment horizontal="center"/>
    </xf>
    <xf numFmtId="164" fontId="45" fillId="0" borderId="0" xfId="0" applyNumberFormat="1" applyFont="1" applyAlignment="1">
      <alignment horizontal="center"/>
    </xf>
    <xf numFmtId="164" fontId="45" fillId="0" borderId="2" xfId="0" applyNumberFormat="1" applyFont="1" applyBorder="1" applyAlignment="1">
      <alignment horizontal="center"/>
    </xf>
    <xf numFmtId="4" fontId="45" fillId="0" borderId="1" xfId="0" applyNumberFormat="1" applyFont="1" applyBorder="1" applyAlignment="1">
      <alignment horizontal="center"/>
    </xf>
    <xf numFmtId="4" fontId="45" fillId="0" borderId="2" xfId="0" applyNumberFormat="1" applyFont="1" applyBorder="1" applyAlignment="1">
      <alignment horizontal="center"/>
    </xf>
    <xf numFmtId="0" fontId="44" fillId="0" borderId="0" xfId="0" applyFont="1" applyAlignment="1">
      <alignment horizontal="right"/>
    </xf>
    <xf numFmtId="0" fontId="43" fillId="0" borderId="0" xfId="0" applyFont="1" applyAlignment="1">
      <alignment horizontal="right"/>
    </xf>
    <xf numFmtId="9" fontId="43" fillId="0" borderId="0" xfId="0" applyNumberFormat="1" applyFont="1" applyAlignment="1">
      <alignment horizontal="center"/>
    </xf>
    <xf numFmtId="164" fontId="45" fillId="0" borderId="6" xfId="0" applyNumberFormat="1" applyFont="1" applyBorder="1" applyAlignment="1">
      <alignment horizontal="center"/>
    </xf>
    <xf numFmtId="0" fontId="42" fillId="0" borderId="0" xfId="0" applyFont="1" applyAlignment="1">
      <alignment horizontal="right"/>
    </xf>
    <xf numFmtId="0" fontId="41" fillId="0" borderId="0" xfId="0" applyFont="1" applyAlignment="1">
      <alignment horizontal="right"/>
    </xf>
    <xf numFmtId="0" fontId="40" fillId="0" borderId="0" xfId="0" applyFont="1"/>
    <xf numFmtId="4" fontId="45" fillId="0" borderId="0" xfId="0" applyNumberFormat="1" applyFont="1" applyAlignment="1">
      <alignment horizontal="right"/>
    </xf>
    <xf numFmtId="0" fontId="39" fillId="0" borderId="4" xfId="0" applyFont="1" applyBorder="1" applyAlignment="1">
      <alignment horizontal="right"/>
    </xf>
    <xf numFmtId="14" fontId="45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8" fillId="0" borderId="0" xfId="0" applyFont="1" applyAlignment="1">
      <alignment horizontal="right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45" fillId="0" borderId="5" xfId="0" applyFont="1" applyBorder="1"/>
    <xf numFmtId="3" fontId="48" fillId="0" borderId="0" xfId="0" applyNumberFormat="1" applyFont="1"/>
    <xf numFmtId="0" fontId="37" fillId="0" borderId="0" xfId="0" applyFont="1"/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Font="1"/>
    <xf numFmtId="3" fontId="51" fillId="0" borderId="0" xfId="0" applyNumberFormat="1" applyFont="1"/>
    <xf numFmtId="3" fontId="54" fillId="0" borderId="0" xfId="0" applyNumberFormat="1" applyFont="1"/>
    <xf numFmtId="3" fontId="35" fillId="0" borderId="0" xfId="0" applyNumberFormat="1" applyFont="1"/>
    <xf numFmtId="4" fontId="51" fillId="0" borderId="0" xfId="0" applyNumberFormat="1" applyFont="1" applyAlignment="1">
      <alignment horizontal="right"/>
    </xf>
    <xf numFmtId="4" fontId="54" fillId="0" borderId="0" xfId="0" applyNumberFormat="1" applyFont="1" applyAlignment="1">
      <alignment horizontal="right"/>
    </xf>
    <xf numFmtId="0" fontId="34" fillId="0" borderId="0" xfId="0" applyFont="1"/>
    <xf numFmtId="0" fontId="33" fillId="0" borderId="0" xfId="0" applyFont="1"/>
    <xf numFmtId="0" fontId="55" fillId="0" borderId="0" xfId="0" applyFont="1"/>
    <xf numFmtId="0" fontId="32" fillId="0" borderId="0" xfId="0" applyFont="1"/>
    <xf numFmtId="0" fontId="32" fillId="0" borderId="0" xfId="0" applyFont="1" applyAlignment="1">
      <alignment horizontal="right"/>
    </xf>
    <xf numFmtId="14" fontId="48" fillId="0" borderId="0" xfId="0" applyNumberFormat="1" applyFont="1"/>
    <xf numFmtId="0" fontId="48" fillId="0" borderId="0" xfId="0" applyFont="1" applyAlignment="1">
      <alignment horizontal="right"/>
    </xf>
    <xf numFmtId="4" fontId="48" fillId="0" borderId="0" xfId="0" applyNumberFormat="1" applyFont="1" applyAlignment="1">
      <alignment horizontal="right"/>
    </xf>
    <xf numFmtId="3" fontId="48" fillId="0" borderId="0" xfId="0" applyNumberFormat="1" applyFont="1" applyAlignment="1">
      <alignment horizontal="right"/>
    </xf>
    <xf numFmtId="3" fontId="31" fillId="0" borderId="0" xfId="0" applyNumberFormat="1" applyFont="1"/>
    <xf numFmtId="0" fontId="31" fillId="0" borderId="0" xfId="0" applyFont="1"/>
    <xf numFmtId="0" fontId="31" fillId="0" borderId="3" xfId="0" applyFont="1" applyBorder="1"/>
    <xf numFmtId="0" fontId="31" fillId="0" borderId="4" xfId="0" applyFont="1" applyBorder="1"/>
    <xf numFmtId="2" fontId="31" fillId="0" borderId="4" xfId="0" applyNumberFormat="1" applyFont="1" applyBorder="1" applyAlignment="1">
      <alignment horizontal="right"/>
    </xf>
    <xf numFmtId="3" fontId="31" fillId="0" borderId="4" xfId="0" applyNumberFormat="1" applyFont="1" applyBorder="1" applyAlignment="1">
      <alignment horizontal="right"/>
    </xf>
    <xf numFmtId="0" fontId="31" fillId="0" borderId="4" xfId="0" applyFont="1" applyBorder="1" applyAlignment="1">
      <alignment horizontal="right"/>
    </xf>
    <xf numFmtId="0" fontId="31" fillId="0" borderId="4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0" fillId="0" borderId="0" xfId="0" applyFont="1"/>
    <xf numFmtId="3" fontId="30" fillId="0" borderId="0" xfId="0" applyNumberFormat="1" applyFont="1"/>
    <xf numFmtId="3" fontId="29" fillId="0" borderId="0" xfId="0" applyNumberFormat="1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3" fontId="22" fillId="0" borderId="0" xfId="0" applyNumberFormat="1" applyFont="1"/>
    <xf numFmtId="0" fontId="22" fillId="0" borderId="0" xfId="0" applyFont="1"/>
    <xf numFmtId="3" fontId="21" fillId="0" borderId="0" xfId="0" applyNumberFormat="1" applyFont="1"/>
    <xf numFmtId="0" fontId="20" fillId="0" borderId="0" xfId="0" applyFont="1"/>
    <xf numFmtId="0" fontId="56" fillId="0" borderId="0" xfId="0" applyFont="1"/>
    <xf numFmtId="0" fontId="19" fillId="0" borderId="0" xfId="0" applyFont="1"/>
    <xf numFmtId="0" fontId="57" fillId="0" borderId="0" xfId="1" applyFont="1"/>
    <xf numFmtId="0" fontId="18" fillId="0" borderId="0" xfId="0" applyFont="1"/>
    <xf numFmtId="3" fontId="18" fillId="0" borderId="0" xfId="0" applyNumberFormat="1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14" fontId="31" fillId="0" borderId="0" xfId="0" applyNumberFormat="1" applyFont="1"/>
    <xf numFmtId="3" fontId="15" fillId="0" borderId="0" xfId="0" applyNumberFormat="1" applyFont="1"/>
    <xf numFmtId="0" fontId="14" fillId="0" borderId="0" xfId="0" applyFont="1"/>
    <xf numFmtId="3" fontId="14" fillId="0" borderId="0" xfId="0" applyNumberFormat="1" applyFont="1"/>
    <xf numFmtId="0" fontId="13" fillId="0" borderId="0" xfId="0" applyFont="1"/>
    <xf numFmtId="0" fontId="12" fillId="0" borderId="0" xfId="0" applyFont="1"/>
    <xf numFmtId="3" fontId="11" fillId="0" borderId="0" xfId="0" applyNumberFormat="1" applyFont="1"/>
    <xf numFmtId="0" fontId="10" fillId="0" borderId="0" xfId="0" applyFont="1"/>
    <xf numFmtId="0" fontId="9" fillId="0" borderId="0" xfId="0" applyFont="1"/>
    <xf numFmtId="3" fontId="8" fillId="0" borderId="0" xfId="0" applyNumberFormat="1" applyFont="1"/>
    <xf numFmtId="0" fontId="7" fillId="0" borderId="0" xfId="0" applyFont="1"/>
    <xf numFmtId="3" fontId="55" fillId="0" borderId="0" xfId="0" applyNumberFormat="1" applyFont="1"/>
    <xf numFmtId="0" fontId="53" fillId="0" borderId="1" xfId="1" applyFont="1" applyBorder="1"/>
    <xf numFmtId="9" fontId="45" fillId="0" borderId="2" xfId="0" applyNumberFormat="1" applyFont="1" applyBorder="1" applyAlignment="1">
      <alignment horizontal="center"/>
    </xf>
    <xf numFmtId="0" fontId="20" fillId="0" borderId="0" xfId="0" applyFont="1" applyAlignment="1">
      <alignment horizontal="right"/>
    </xf>
    <xf numFmtId="0" fontId="12" fillId="0" borderId="1" xfId="0" applyFont="1" applyBorder="1"/>
    <xf numFmtId="0" fontId="42" fillId="0" borderId="1" xfId="0" applyFont="1" applyBorder="1"/>
    <xf numFmtId="0" fontId="42" fillId="0" borderId="0" xfId="0" applyFont="1"/>
    <xf numFmtId="0" fontId="9" fillId="0" borderId="1" xfId="0" applyFont="1" applyBorder="1"/>
    <xf numFmtId="0" fontId="45" fillId="0" borderId="1" xfId="0" applyFont="1" applyBorder="1"/>
    <xf numFmtId="0" fontId="43" fillId="0" borderId="1" xfId="0" applyFont="1" applyBorder="1"/>
    <xf numFmtId="0" fontId="43" fillId="0" borderId="0" xfId="0" applyFont="1"/>
    <xf numFmtId="0" fontId="38" fillId="0" borderId="1" xfId="0" applyFont="1" applyBorder="1"/>
    <xf numFmtId="0" fontId="45" fillId="0" borderId="7" xfId="0" applyFont="1" applyBorder="1"/>
    <xf numFmtId="0" fontId="45" fillId="0" borderId="6" xfId="0" applyFont="1" applyBorder="1"/>
    <xf numFmtId="2" fontId="45" fillId="0" borderId="6" xfId="0" applyNumberFormat="1" applyFont="1" applyBorder="1" applyAlignment="1">
      <alignment horizontal="right"/>
    </xf>
    <xf numFmtId="3" fontId="45" fillId="0" borderId="6" xfId="0" applyNumberFormat="1" applyFont="1" applyBorder="1" applyAlignment="1">
      <alignment horizontal="right"/>
    </xf>
    <xf numFmtId="0" fontId="45" fillId="0" borderId="6" xfId="0" applyFont="1" applyBorder="1" applyAlignment="1">
      <alignment horizontal="right"/>
    </xf>
    <xf numFmtId="0" fontId="45" fillId="0" borderId="6" xfId="0" applyFont="1" applyBorder="1" applyAlignment="1">
      <alignment horizontal="center"/>
    </xf>
    <xf numFmtId="0" fontId="45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D25">
            <v>58.613331625494155</v>
          </cell>
          <cell r="AE25">
            <v>112.19701508394893</v>
          </cell>
        </row>
        <row r="28">
          <cell r="AM28">
            <v>0.11157127966737113</v>
          </cell>
        </row>
        <row r="30">
          <cell r="AM30">
            <v>0.10000000000000009</v>
          </cell>
        </row>
        <row r="32">
          <cell r="AM32">
            <v>8.2269013375310784E-2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2713</v>
          </cell>
        </row>
        <row r="5">
          <cell r="M5">
            <v>47025</v>
          </cell>
        </row>
        <row r="6">
          <cell r="M6">
            <v>0</v>
          </cell>
        </row>
      </sheetData>
      <sheetData sheetId="1">
        <row r="47">
          <cell r="AX47">
            <v>0.08</v>
          </cell>
        </row>
        <row r="48">
          <cell r="AX48">
            <v>-0.05</v>
          </cell>
        </row>
        <row r="49">
          <cell r="AX49">
            <v>0.01</v>
          </cell>
        </row>
        <row r="50">
          <cell r="AX50">
            <v>205.38135278325549</v>
          </cell>
        </row>
      </sheetData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40" bestFit="1" customWidth="1"/>
    <col min="2" max="16384" width="9.140625" style="140"/>
  </cols>
  <sheetData>
    <row r="1" spans="1:3" x14ac:dyDescent="0.2">
      <c r="A1" s="5" t="s">
        <v>148</v>
      </c>
    </row>
    <row r="2" spans="1:3" x14ac:dyDescent="0.2">
      <c r="A2" s="5"/>
      <c r="B2" s="140" t="s">
        <v>19</v>
      </c>
    </row>
    <row r="3" spans="1:3" x14ac:dyDescent="0.2">
      <c r="B3" s="140" t="s">
        <v>350</v>
      </c>
      <c r="C3" s="140" t="s">
        <v>351</v>
      </c>
    </row>
    <row r="4" spans="1:3" x14ac:dyDescent="0.2">
      <c r="B4" s="140" t="s">
        <v>352</v>
      </c>
      <c r="C4" s="140" t="s">
        <v>353</v>
      </c>
    </row>
    <row r="5" spans="1:3" x14ac:dyDescent="0.2">
      <c r="B5" s="140" t="s">
        <v>354</v>
      </c>
    </row>
    <row r="6" spans="1:3" x14ac:dyDescent="0.2">
      <c r="B6" s="140" t="s">
        <v>347</v>
      </c>
    </row>
    <row r="7" spans="1:3" x14ac:dyDescent="0.2">
      <c r="B7" s="140" t="s">
        <v>345</v>
      </c>
    </row>
    <row r="8" spans="1:3" x14ac:dyDescent="0.2">
      <c r="B8" s="140" t="s">
        <v>349</v>
      </c>
    </row>
    <row r="9" spans="1:3" x14ac:dyDescent="0.2">
      <c r="B9" s="140" t="s">
        <v>346</v>
      </c>
    </row>
    <row r="10" spans="1:3" x14ac:dyDescent="0.2">
      <c r="B10" s="140" t="s">
        <v>355</v>
      </c>
    </row>
    <row r="11" spans="1:3" x14ac:dyDescent="0.2">
      <c r="B11" s="140" t="s">
        <v>356</v>
      </c>
    </row>
    <row r="12" spans="1:3" x14ac:dyDescent="0.2">
      <c r="B12" s="140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tabSelected="1" workbookViewId="0">
      <selection activeCell="B2" sqref="B2"/>
    </sheetView>
  </sheetViews>
  <sheetFormatPr defaultRowHeight="12.75" x14ac:dyDescent="0.2"/>
  <cols>
    <col min="1" max="1" width="5" style="140" bestFit="1" customWidth="1"/>
    <col min="2" max="16384" width="9.140625" style="140"/>
  </cols>
  <sheetData>
    <row r="1" spans="1:3" x14ac:dyDescent="0.2">
      <c r="A1" s="5" t="s">
        <v>148</v>
      </c>
    </row>
    <row r="2" spans="1:3" x14ac:dyDescent="0.2">
      <c r="A2" s="5"/>
      <c r="B2" s="140" t="s">
        <v>361</v>
      </c>
    </row>
    <row r="3" spans="1:3" x14ac:dyDescent="0.2">
      <c r="B3" s="140" t="s">
        <v>357</v>
      </c>
    </row>
    <row r="4" spans="1:3" x14ac:dyDescent="0.2">
      <c r="B4" s="140" t="s">
        <v>358</v>
      </c>
      <c r="C4" s="140" t="s">
        <v>359</v>
      </c>
    </row>
    <row r="5" spans="1:3" x14ac:dyDescent="0.2">
      <c r="B5" s="140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-0.52270932095672618</v>
      </c>
      <c r="P2" s="29" t="e">
        <f>AVERAGE(P4:P5)</f>
        <v>#DIV/0!</v>
      </c>
      <c r="Q2" s="37" t="e">
        <f>AVERAGE(Q4:Q5)</f>
        <v>#DIV/0!</v>
      </c>
      <c r="R2" s="37">
        <f>AVERAGE(R4:R5)</f>
        <v>1.6172956665887126</v>
      </c>
      <c r="S2" s="30">
        <f>AVERAGE(S4:S5)</f>
        <v>0.84489847765834514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8.2269013375310784E-2</v>
      </c>
      <c r="L5" s="28">
        <f>K5/D5-1</f>
        <v>-0.99921975518422501</v>
      </c>
      <c r="M5" s="28">
        <f>+[2]Model!$AM$29</f>
        <v>0</v>
      </c>
      <c r="N5" s="28">
        <f>+[2]Model!$AM$28</f>
        <v>0.11157127966737113</v>
      </c>
      <c r="O5" s="116">
        <f>+[2]Model!$AM$30</f>
        <v>0.10000000000000009</v>
      </c>
      <c r="P5" s="29" t="e">
        <f>+($G5/$H5)/T5</f>
        <v>#DIV/0!</v>
      </c>
      <c r="Q5" s="30" t="e">
        <f>+($G5/$H5)/U5</f>
        <v>#DIV/0!</v>
      </c>
      <c r="R5" s="30">
        <f>+($G5/$H5)/V5</f>
        <v>1.6172956665887126</v>
      </c>
      <c r="S5" s="31">
        <f>+($G5/$H5)/W5</f>
        <v>0.84489847765834514</v>
      </c>
      <c r="T5" s="32">
        <f>+[2]Model!AB25</f>
        <v>0</v>
      </c>
      <c r="U5" s="27">
        <f>+[2]Model!AC25</f>
        <v>0</v>
      </c>
      <c r="V5" s="27">
        <f>+[2]Model!AD25</f>
        <v>58.613331625494155</v>
      </c>
      <c r="W5" s="33">
        <f>+[2]Model!AE25</f>
        <v>112.19701508394893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D15*[5]Main!$L$3</f>
        <v>19036.599999999999</v>
      </c>
      <c r="F15" s="22">
        <f>[5]Main!$L$5-[5]Main!$L$6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>
      <selection activeCell="A17" sqref="A17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121.12</v>
      </c>
      <c r="E3" s="22">
        <f>+D3*[6]Main!$K$3</f>
        <v>1233916.6395561602</v>
      </c>
      <c r="F3" s="22">
        <f>[6]Main!$K$5-[6]Main!$K$6</f>
        <v>2657</v>
      </c>
      <c r="G3" s="22">
        <f>+E3-F3</f>
        <v>1231259.6395561602</v>
      </c>
      <c r="H3" s="22">
        <f>+[6]Main!$K$3</f>
        <v>10187.554818000001</v>
      </c>
      <c r="I3" s="23" t="s">
        <v>14</v>
      </c>
      <c r="J3" s="43">
        <v>44796</v>
      </c>
      <c r="K3" s="27">
        <f>+[6]Model!$BG$47</f>
        <v>231.32319706625486</v>
      </c>
      <c r="L3" s="28">
        <f>K3/D3-1</f>
        <v>0.90986787538189273</v>
      </c>
      <c r="M3" s="36">
        <f>+[6]Model!$BG$43</f>
        <v>7.0000000000000007E-2</v>
      </c>
      <c r="N3" s="28">
        <f>+[6]Model!$BG$45</f>
        <v>0</v>
      </c>
      <c r="O3" s="116">
        <f>+[6]Model!$BG$44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+[6]Model!$AV$34</f>
        <v>1.6784287420147448</v>
      </c>
      <c r="U3" s="27">
        <f>+[6]Model!$AW$34</f>
        <v>4.897703299754288</v>
      </c>
      <c r="V3" s="27">
        <f>+[6]Model!$AX$34</f>
        <v>5.2938371314459518</v>
      </c>
      <c r="W3" s="33">
        <f>+[6]Model!$AY$34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+D4*[7]Main!$G$3</f>
        <v>194736.84</v>
      </c>
      <c r="F4" s="22">
        <f>+[7]Main!$G$5-[7]Main!$G$6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+D5*[8]Main!$M$3</f>
        <v>188055</v>
      </c>
      <c r="F5" s="22">
        <f>+[8]Main!$M$5-[8]Main!$M$6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+[17]Main!$P$5-[17]Main!$P$6</f>
        <v>282</v>
      </c>
      <c r="G16" s="22">
        <f>+E16-F16</f>
        <v>9057.93</v>
      </c>
      <c r="H16" s="22">
        <f>+[17]Main!$P$3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17" spans="2:5" x14ac:dyDescent="0.2">
      <c r="B17" s="136" t="s">
        <v>339</v>
      </c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26"/>
  <sheetViews>
    <sheetView zoomScale="145" zoomScaleNormal="145" workbookViewId="0">
      <selection activeCell="C7" sqref="C7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100</v>
      </c>
      <c r="E3" s="22">
        <f>+D3*[18]Main!$M$3</f>
        <v>271300</v>
      </c>
      <c r="F3" s="22">
        <f>+[18]Main!$M$5-[18]Main!$M$6</f>
        <v>47025</v>
      </c>
      <c r="G3" s="22">
        <f t="shared" ref="G3:G4" si="0">+E3-F3</f>
        <v>224275</v>
      </c>
      <c r="H3" s="22">
        <f>+[18]Main!$M$3</f>
        <v>2713</v>
      </c>
      <c r="I3" s="134" t="s">
        <v>210</v>
      </c>
      <c r="J3" s="43">
        <v>44834</v>
      </c>
      <c r="K3" s="27">
        <f>+[18]Model!$AX$50</f>
        <v>205.38135278325549</v>
      </c>
      <c r="L3" s="28">
        <f>K3/D3-1</f>
        <v>1.0538135278325549</v>
      </c>
      <c r="M3" s="28">
        <f>+[18]Model!$AX$47</f>
        <v>0.08</v>
      </c>
      <c r="N3" s="28">
        <f>+[18]Model!$AX$48</f>
        <v>-0.05</v>
      </c>
      <c r="O3" s="28">
        <f>+[18]Model!$AX$49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 t="shared" si="0"/>
        <v>400344.05972126685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38" t="s">
        <v>263</v>
      </c>
      <c r="B6" s="138" t="s">
        <v>340</v>
      </c>
      <c r="C6" s="138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35" t="s">
        <v>329</v>
      </c>
      <c r="C9" s="135" t="s">
        <v>330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5" t="s">
        <v>135</v>
      </c>
      <c r="C10" s="135" t="s">
        <v>136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x14ac:dyDescent="0.2">
      <c r="B11" s="135" t="s">
        <v>334</v>
      </c>
      <c r="C11" s="135" t="s">
        <v>335</v>
      </c>
    </row>
    <row r="12" spans="1:24" s="20" customFormat="1" x14ac:dyDescent="0.2">
      <c r="B12" s="5"/>
      <c r="D12" s="21"/>
      <c r="E12" s="22"/>
      <c r="F12" s="22"/>
      <c r="G12" s="22"/>
      <c r="H12" s="22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64" t="s">
        <v>258</v>
      </c>
    </row>
    <row r="14" spans="1:24" x14ac:dyDescent="0.2">
      <c r="B14" s="96" t="s">
        <v>288</v>
      </c>
    </row>
    <row r="15" spans="1:24" x14ac:dyDescent="0.2">
      <c r="B15" s="63" t="s">
        <v>257</v>
      </c>
    </row>
    <row r="16" spans="1:24" x14ac:dyDescent="0.2">
      <c r="B16" s="135" t="s">
        <v>328</v>
      </c>
    </row>
    <row r="17" spans="1:23" x14ac:dyDescent="0.2">
      <c r="B17" s="63" t="s">
        <v>256</v>
      </c>
    </row>
    <row r="18" spans="1:23" x14ac:dyDescent="0.2">
      <c r="B18" s="63" t="s">
        <v>255</v>
      </c>
    </row>
    <row r="19" spans="1:23" x14ac:dyDescent="0.2">
      <c r="B19" s="135" t="s">
        <v>331</v>
      </c>
    </row>
    <row r="20" spans="1:23" x14ac:dyDescent="0.2">
      <c r="B20" s="135" t="s">
        <v>332</v>
      </c>
    </row>
    <row r="21" spans="1:23" x14ac:dyDescent="0.2">
      <c r="B21" s="135" t="s">
        <v>333</v>
      </c>
    </row>
    <row r="22" spans="1:23" x14ac:dyDescent="0.2">
      <c r="B22" s="135" t="s">
        <v>336</v>
      </c>
    </row>
    <row r="23" spans="1:23" x14ac:dyDescent="0.2">
      <c r="B23" s="135" t="s">
        <v>337</v>
      </c>
    </row>
    <row r="24" spans="1:23" x14ac:dyDescent="0.2">
      <c r="B24" s="135" t="s">
        <v>338</v>
      </c>
    </row>
    <row r="25" spans="1:23" s="20" customFormat="1" x14ac:dyDescent="0.2">
      <c r="A25" s="107"/>
      <c r="B25" s="20" t="s">
        <v>171</v>
      </c>
      <c r="C25" s="20" t="s">
        <v>172</v>
      </c>
      <c r="D25" s="21">
        <v>44.5</v>
      </c>
      <c r="E25" s="22">
        <v>34050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5"/>
      <c r="Q25" s="24"/>
      <c r="R25" s="24"/>
      <c r="S25" s="26"/>
      <c r="T25" s="25"/>
      <c r="U25" s="24"/>
      <c r="V25" s="24"/>
      <c r="W25" s="26"/>
    </row>
    <row r="26" spans="1:23" x14ac:dyDescent="0.2">
      <c r="B26" s="138" t="s">
        <v>341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workbookViewId="0"/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+[26]Main!$N$5-[26]Main!$N$6</f>
        <v>538</v>
      </c>
      <c r="G12" s="52">
        <f>+E12-F12</f>
        <v>36126.879999999997</v>
      </c>
      <c r="H12" s="10">
        <f>+[26]Main!$N$3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+D13*[27]Main!$K$3</f>
        <v>16302.031699999998</v>
      </c>
      <c r="F13" s="3">
        <f>+[27]Main!$K$5-[27]Main!$K$6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9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+D18*[28]Main!$K$3</f>
        <v>20147.20788088</v>
      </c>
      <c r="F18" s="22">
        <f>+[28]Main!$K$5-[28]Main!$K$6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[29]Main!$L$5-[29]Main!$L$6</f>
        <v>-2851</v>
      </c>
      <c r="G7" s="22">
        <f>E7-F7</f>
        <v>119466.20633988002</v>
      </c>
      <c r="H7" s="22">
        <f>+[29]Main!$L$3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7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2022-11-19T20:07:10Z</dcterms:modified>
  <cp:category/>
  <cp:contentStatus/>
</cp:coreProperties>
</file>