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3709834-0A8C-4869-A6ED-16A663B07045}" xr6:coauthVersionLast="47" xr6:coauthVersionMax="47" xr10:uidLastSave="{00000000-0000-0000-0000-000000000000}"/>
  <bookViews>
    <workbookView xWindow="-36120" yWindow="1305" windowWidth="30855" windowHeight="18675" activeTab="2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7" i="6" l="1"/>
  <c r="AL39" i="6"/>
  <c r="AX71" i="6"/>
  <c r="AM65" i="6"/>
  <c r="AS61" i="6" l="1"/>
  <c r="AO61" i="6"/>
  <c r="AO55" i="6"/>
  <c r="AP61" i="6"/>
  <c r="AX78" i="6"/>
  <c r="AX74" i="6"/>
  <c r="AX73" i="6"/>
  <c r="AT62" i="6"/>
  <c r="AT61" i="6"/>
  <c r="AT57" i="6"/>
  <c r="X11" i="6"/>
  <c r="I11" i="6"/>
  <c r="J11" i="6"/>
  <c r="K11" i="6"/>
  <c r="L11" i="6"/>
  <c r="M11" i="6"/>
  <c r="E11" i="6"/>
  <c r="D11" i="6"/>
  <c r="C11" i="6"/>
  <c r="H11" i="6"/>
  <c r="G11" i="6"/>
  <c r="F11" i="6"/>
  <c r="V11" i="6"/>
  <c r="U11" i="6"/>
  <c r="T11" i="6"/>
  <c r="S11" i="6"/>
  <c r="R11" i="6"/>
  <c r="Q11" i="6"/>
  <c r="P11" i="6"/>
  <c r="O11" i="6"/>
  <c r="N11" i="6"/>
  <c r="AP55" i="6"/>
  <c r="AT71" i="6" s="1"/>
  <c r="AT55" i="6"/>
  <c r="AS55" i="6"/>
  <c r="AS57" i="6" s="1"/>
  <c r="AR61" i="6"/>
  <c r="AR57" i="6"/>
  <c r="AY78" i="6"/>
  <c r="AY74" i="6"/>
  <c r="AY73" i="6"/>
  <c r="AY71" i="6"/>
  <c r="AZ78" i="6"/>
  <c r="AZ74" i="6"/>
  <c r="AZ73" i="6"/>
  <c r="AZ71" i="6"/>
  <c r="AV61" i="6"/>
  <c r="AV57" i="6"/>
  <c r="AR55" i="6"/>
  <c r="AQ61" i="6"/>
  <c r="AU61" i="6"/>
  <c r="AU62" i="6" s="1"/>
  <c r="AU64" i="6" s="1"/>
  <c r="AU67" i="6" s="1"/>
  <c r="AU68" i="6" s="1"/>
  <c r="AU57" i="6"/>
  <c r="AQ55" i="6"/>
  <c r="AQ57" i="6" s="1"/>
  <c r="AQ62" i="6" s="1"/>
  <c r="AQ64" i="6" s="1"/>
  <c r="AQ67" i="6" s="1"/>
  <c r="AQ68" i="6" s="1"/>
  <c r="AU55" i="6"/>
  <c r="AV55" i="6"/>
  <c r="CB144" i="6"/>
  <c r="CB143" i="6"/>
  <c r="CB141" i="6"/>
  <c r="CB140" i="6"/>
  <c r="CB139" i="6"/>
  <c r="CB138" i="6"/>
  <c r="CB136" i="6"/>
  <c r="CB135" i="6"/>
  <c r="CB134" i="6"/>
  <c r="CB133" i="6"/>
  <c r="CB132" i="6"/>
  <c r="CB130" i="6"/>
  <c r="CB129" i="6"/>
  <c r="CB128" i="6"/>
  <c r="CB127" i="6"/>
  <c r="CB126" i="6"/>
  <c r="CB125" i="6"/>
  <c r="CB124" i="6"/>
  <c r="CB123" i="6"/>
  <c r="CB122" i="6"/>
  <c r="CA141" i="6"/>
  <c r="CA138" i="6"/>
  <c r="CA132" i="6"/>
  <c r="CA136" i="6" s="1"/>
  <c r="CA129" i="6"/>
  <c r="CA127" i="6"/>
  <c r="CA126" i="6"/>
  <c r="CA130" i="6" s="1"/>
  <c r="CA115" i="6"/>
  <c r="CA106" i="6"/>
  <c r="CA116" i="6" s="1"/>
  <c r="CA118" i="6" s="1"/>
  <c r="CA95" i="6"/>
  <c r="CA101" i="6"/>
  <c r="CA103" i="6"/>
  <c r="CA104" i="6"/>
  <c r="DX25" i="6"/>
  <c r="DY25" i="6" s="1"/>
  <c r="DZ25" i="6" s="1"/>
  <c r="EA25" i="6" s="1"/>
  <c r="EB25" i="6" s="1"/>
  <c r="EC25" i="6" s="1"/>
  <c r="ED25" i="6" s="1"/>
  <c r="EE25" i="6" s="1"/>
  <c r="EF25" i="6" s="1"/>
  <c r="CC19" i="6"/>
  <c r="CB69" i="6"/>
  <c r="CE60" i="6"/>
  <c r="CE58" i="6"/>
  <c r="CE61" i="6" s="1"/>
  <c r="DV66" i="6"/>
  <c r="DU66" i="6"/>
  <c r="DV63" i="6"/>
  <c r="DV59" i="6"/>
  <c r="DU59" i="6"/>
  <c r="DU25" i="6"/>
  <c r="CF25" i="6"/>
  <c r="CG25" i="6" s="1"/>
  <c r="CH25" i="6" s="1"/>
  <c r="CC21" i="6"/>
  <c r="CC20" i="6"/>
  <c r="CD20" i="6" s="1"/>
  <c r="CC17" i="6"/>
  <c r="CC12" i="6"/>
  <c r="CC9" i="6"/>
  <c r="CF8" i="6"/>
  <c r="CE8" i="6"/>
  <c r="CD8" i="6"/>
  <c r="CH8" i="6" s="1"/>
  <c r="CC8" i="6"/>
  <c r="CG8" i="6" s="1"/>
  <c r="DV8" i="6" s="1"/>
  <c r="CF10" i="6"/>
  <c r="CE10" i="6"/>
  <c r="CD10" i="6"/>
  <c r="CH10" i="6" s="1"/>
  <c r="CC10" i="6"/>
  <c r="CG10" i="6" s="1"/>
  <c r="CC11" i="6"/>
  <c r="CF13" i="6"/>
  <c r="CE13" i="6"/>
  <c r="CD13" i="6"/>
  <c r="CH13" i="6" s="1"/>
  <c r="CC13" i="6"/>
  <c r="DU13" i="6" s="1"/>
  <c r="CC14" i="6"/>
  <c r="CD14" i="6" s="1"/>
  <c r="CF18" i="6"/>
  <c r="CE18" i="6"/>
  <c r="CD18" i="6"/>
  <c r="CH18" i="6" s="1"/>
  <c r="CC18" i="6"/>
  <c r="CG18" i="6" s="1"/>
  <c r="DV18" i="6" s="1"/>
  <c r="CF16" i="6"/>
  <c r="CE16" i="6"/>
  <c r="CD16" i="6"/>
  <c r="CH16" i="6" s="1"/>
  <c r="CC16" i="6"/>
  <c r="CG16" i="6" s="1"/>
  <c r="DV16" i="6" s="1"/>
  <c r="CC15" i="6"/>
  <c r="CD15" i="6" s="1"/>
  <c r="AP57" i="6" l="1"/>
  <c r="AV71" i="6"/>
  <c r="AS62" i="6"/>
  <c r="AS64" i="6" s="1"/>
  <c r="AS67" i="6" s="1"/>
  <c r="AS68" i="6" s="1"/>
  <c r="AO57" i="6"/>
  <c r="AW71" i="6"/>
  <c r="AS71" i="6"/>
  <c r="AU71" i="6"/>
  <c r="AO62" i="6"/>
  <c r="AO64" i="6" s="1"/>
  <c r="AO67" i="6" s="1"/>
  <c r="AO68" i="6" s="1"/>
  <c r="AP62" i="6"/>
  <c r="AP64" i="6" s="1"/>
  <c r="AP67" i="6" s="1"/>
  <c r="AP68" i="6" s="1"/>
  <c r="AT64" i="6"/>
  <c r="AT67" i="6" s="1"/>
  <c r="AT68" i="6" s="1"/>
  <c r="AR62" i="6"/>
  <c r="AR64" i="6" s="1"/>
  <c r="AR67" i="6" s="1"/>
  <c r="AR68" i="6" s="1"/>
  <c r="AV62" i="6"/>
  <c r="AV64" i="6" s="1"/>
  <c r="AV67" i="6" s="1"/>
  <c r="AV68" i="6" s="1"/>
  <c r="CD9" i="6"/>
  <c r="CE9" i="6" s="1"/>
  <c r="DU18" i="6"/>
  <c r="CD17" i="6"/>
  <c r="CE17" i="6" s="1"/>
  <c r="CD21" i="6"/>
  <c r="CE21" i="6" s="1"/>
  <c r="DU8" i="6"/>
  <c r="DU16" i="6"/>
  <c r="DV10" i="6"/>
  <c r="DU15" i="6"/>
  <c r="CE15" i="6"/>
  <c r="CF17" i="6"/>
  <c r="CG17" i="6" s="1"/>
  <c r="CH17" i="6" s="1"/>
  <c r="DU20" i="6"/>
  <c r="CE20" i="6"/>
  <c r="CF21" i="6"/>
  <c r="CG21" i="6" s="1"/>
  <c r="CH21" i="6" s="1"/>
  <c r="DU14" i="6"/>
  <c r="CE14" i="6"/>
  <c r="CF9" i="6"/>
  <c r="CG9" i="6" s="1"/>
  <c r="CH9" i="6" s="1"/>
  <c r="CA144" i="6"/>
  <c r="CC69" i="6"/>
  <c r="CD69" i="6" s="1"/>
  <c r="CE69" i="6" s="1"/>
  <c r="CD11" i="6"/>
  <c r="CE11" i="6" s="1"/>
  <c r="CD19" i="6"/>
  <c r="CE19" i="6" s="1"/>
  <c r="CF19" i="6" s="1"/>
  <c r="CG19" i="6" s="1"/>
  <c r="CH19" i="6" s="1"/>
  <c r="CD12" i="6"/>
  <c r="CE12" i="6" s="1"/>
  <c r="DU10" i="6"/>
  <c r="CG13" i="6"/>
  <c r="DV13" i="6" s="1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D3" i="6"/>
  <c r="CH3" i="6" s="1"/>
  <c r="CC3" i="6"/>
  <c r="CF7" i="6"/>
  <c r="CE7" i="6"/>
  <c r="CD7" i="6"/>
  <c r="CH7" i="6" s="1"/>
  <c r="CC7" i="6"/>
  <c r="DU7" i="6" s="1"/>
  <c r="DT11" i="6"/>
  <c r="CF6" i="6"/>
  <c r="CE6" i="6"/>
  <c r="CD6" i="6"/>
  <c r="CH6" i="6" s="1"/>
  <c r="CC6" i="6"/>
  <c r="DQ6" i="6"/>
  <c r="CF5" i="6"/>
  <c r="CE5" i="6"/>
  <c r="CD5" i="6"/>
  <c r="CH5" i="6" s="1"/>
  <c r="CC5" i="6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DU17" i="6" l="1"/>
  <c r="DU9" i="6"/>
  <c r="DU11" i="6"/>
  <c r="DU21" i="6"/>
  <c r="CF12" i="6"/>
  <c r="CG12" i="6" s="1"/>
  <c r="CH12" i="6" s="1"/>
  <c r="CF11" i="6"/>
  <c r="CG11" i="6" s="1"/>
  <c r="CH11" i="6" s="1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CG7" i="6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DU19" i="6"/>
  <c r="CF69" i="6"/>
  <c r="CG6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DV5" i="6" s="1"/>
  <c r="CC73" i="6"/>
  <c r="DW6" i="6" l="1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E57" i="6"/>
  <c r="CE62" i="6" s="1"/>
  <c r="CE64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E56" i="6"/>
  <c r="CD57" i="6"/>
  <c r="CD56" i="6"/>
  <c r="CE65" i="6"/>
  <c r="CE67" i="6" s="1"/>
  <c r="CE68" i="6" s="1"/>
  <c r="CF55" i="6"/>
  <c r="CG69" i="6"/>
  <c r="CG73" i="6"/>
  <c r="CC56" i="6" l="1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D60" i="6" s="1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L61" i="6"/>
  <c r="AL62" i="6" s="1"/>
  <c r="AL64" i="6" s="1"/>
  <c r="AL67" i="6" s="1"/>
  <c r="AL68" i="6" s="1"/>
  <c r="AN55" i="6"/>
  <c r="AM55" i="6"/>
  <c r="AL55" i="6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O71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7" i="6"/>
  <c r="CP147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AN57" i="6" l="1"/>
  <c r="AN71" i="6"/>
  <c r="AR71" i="6"/>
  <c r="AM57" i="6"/>
  <c r="AM62" i="6" s="1"/>
  <c r="AM64" i="6" s="1"/>
  <c r="AM67" i="6" s="1"/>
  <c r="AM68" i="6" s="1"/>
  <c r="AM71" i="6"/>
  <c r="AQ71" i="6"/>
  <c r="AP71" i="6"/>
  <c r="CB57" i="6"/>
  <c r="CF71" i="6"/>
  <c r="EC19" i="6"/>
  <c r="CB116" i="6"/>
  <c r="CB118" i="6" s="1"/>
  <c r="CA57" i="6"/>
  <c r="BR71" i="6"/>
  <c r="BG71" i="6"/>
  <c r="CB94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CB60" i="6" s="1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AL71" i="6" s="1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CA62" i="6" l="1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CA68" i="6" l="1"/>
  <c r="CA121" i="6"/>
  <c r="BZ61" i="6"/>
  <c r="CD58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E5" i="6" l="1"/>
  <c r="CG58" i="6"/>
  <c r="CG61" i="6" s="1"/>
  <c r="CG62" i="6" s="1"/>
  <c r="CG64" i="6" s="1"/>
  <c r="CC61" i="6"/>
  <c r="CC62" i="6" s="1"/>
  <c r="CC64" i="6" s="1"/>
  <c r="CH58" i="6"/>
  <c r="CH61" i="6" s="1"/>
  <c r="CH62" i="6" s="1"/>
  <c r="CH64" i="6" s="1"/>
  <c r="CD61" i="6"/>
  <c r="CD62" i="6" s="1"/>
  <c r="CD64" i="6" s="1"/>
  <c r="DU58" i="6"/>
  <c r="DU61" i="6" s="1"/>
  <c r="DU62" i="6" s="1"/>
  <c r="DU64" i="6" s="1"/>
  <c r="CF58" i="6"/>
  <c r="CB61" i="6"/>
  <c r="CB62" i="6" s="1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CB91" i="6" l="1"/>
  <c r="CB64" i="6"/>
  <c r="CH65" i="6"/>
  <c r="CH67" i="6"/>
  <c r="CH68" i="6" s="1"/>
  <c r="CF61" i="6"/>
  <c r="CF62" i="6" s="1"/>
  <c r="CF64" i="6" s="1"/>
  <c r="DV58" i="6"/>
  <c r="EF5" i="6"/>
  <c r="CD65" i="6"/>
  <c r="CD67" i="6"/>
  <c r="CD68" i="6" s="1"/>
  <c r="CC65" i="6"/>
  <c r="CC67" i="6"/>
  <c r="CG65" i="6"/>
  <c r="CG67" i="6"/>
  <c r="CG68" i="6" s="1"/>
  <c r="DW57" i="6"/>
  <c r="DW87" i="6" s="1"/>
  <c r="DW89" i="6"/>
  <c r="DW90" i="6"/>
  <c r="DW58" i="6"/>
  <c r="DW71" i="6"/>
  <c r="DW56" i="6"/>
  <c r="DX55" i="6"/>
  <c r="DZ17" i="6"/>
  <c r="EA17" i="6" s="1"/>
  <c r="EB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C68" i="6" l="1"/>
  <c r="CC94" i="6"/>
  <c r="CD94" i="6" s="1"/>
  <c r="CE94" i="6" s="1"/>
  <c r="CF65" i="6"/>
  <c r="DV65" i="6" s="1"/>
  <c r="EC17" i="6"/>
  <c r="EB55" i="6"/>
  <c r="CB65" i="6"/>
  <c r="DU65" i="6" s="1"/>
  <c r="DU67" i="6" s="1"/>
  <c r="DX89" i="6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CF67" i="6" l="1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88" i="6"/>
  <c r="EB62" i="6"/>
  <c r="EB91" i="6" s="1"/>
  <c r="EB87" i="6"/>
  <c r="EB56" i="6"/>
  <c r="EC89" i="6"/>
  <c r="EC71" i="6"/>
  <c r="EC90" i="6"/>
  <c r="EC57" i="6"/>
  <c r="EC87" i="6" s="1"/>
  <c r="EC58" i="6"/>
  <c r="EC56" i="6"/>
  <c r="EE17" i="6"/>
  <c r="ED55" i="6"/>
  <c r="CB68" i="6"/>
  <c r="CB121" i="6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D58" i="6" l="1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E56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F56" i="6" l="1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4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4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4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 s="1"/>
  <c r="DO65" i="6" s="1"/>
  <c r="DO92" i="6" s="1"/>
  <c r="DL63" i="6"/>
  <c r="DL64" i="6"/>
  <c r="DL65" i="6" s="1"/>
  <c r="DL92" i="6" s="1"/>
  <c r="DM63" i="6"/>
  <c r="DM64" i="6" s="1"/>
  <c r="DN63" i="6"/>
  <c r="DN64" i="6"/>
  <c r="DN65" i="6"/>
  <c r="DN67" i="6" s="1"/>
  <c r="DN92" i="6" l="1"/>
  <c r="EA67" i="6"/>
  <c r="EA68" i="6"/>
  <c r="EA94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/>
  <c r="EB67" i="6" l="1"/>
  <c r="DJ67" i="6"/>
  <c r="DJ68" i="6" s="1"/>
  <c r="DK67" i="6"/>
  <c r="DK68" i="6" s="1"/>
  <c r="EB68" i="6"/>
  <c r="EB94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4" i="6"/>
  <c r="N55" i="6" l="1"/>
  <c r="N57" i="6" s="1"/>
  <c r="N88" i="6"/>
  <c r="N87" i="6" l="1"/>
  <c r="N62" i="6"/>
  <c r="N89" i="6"/>
  <c r="N90" i="6"/>
  <c r="N64" i="6" l="1"/>
  <c r="N91" i="6"/>
  <c r="N67" i="6" l="1"/>
  <c r="N68" i="6" s="1"/>
  <c r="N92" i="6"/>
  <c r="O64" i="6"/>
  <c r="O67" i="6" s="1"/>
  <c r="O68" i="6" s="1"/>
  <c r="O87" i="6"/>
  <c r="O57" i="6"/>
  <c r="O62" i="6"/>
  <c r="O91" i="6"/>
  <c r="O89" i="6"/>
  <c r="O55" i="6"/>
  <c r="O90" i="6" s="1"/>
  <c r="O88" i="6"/>
  <c r="O92" i="6" l="1"/>
  <c r="P88" i="6"/>
  <c r="P89" i="6"/>
  <c r="P55" i="6"/>
  <c r="P57" i="6" s="1"/>
  <c r="P62" i="6" l="1"/>
  <c r="P87" i="6"/>
  <c r="P90" i="6"/>
  <c r="P91" i="6" l="1"/>
  <c r="P64" i="6"/>
  <c r="P92" i="6" l="1"/>
  <c r="P67" i="6"/>
  <c r="P68" i="6" l="1"/>
  <c r="P94" i="6"/>
  <c r="Q87" i="6"/>
  <c r="Q88" i="6"/>
  <c r="DE57" i="6"/>
  <c r="DE62" i="6"/>
  <c r="DE64" i="6"/>
  <c r="DE67" i="6"/>
  <c r="DE68" i="6"/>
  <c r="Q55" i="6"/>
  <c r="Q89" i="6" s="1"/>
  <c r="Q57" i="6"/>
  <c r="Q62" i="6"/>
  <c r="Q64" i="6" s="1"/>
  <c r="Q91" i="6"/>
  <c r="Q67" i="6" l="1"/>
  <c r="Q68" i="6" s="1"/>
  <c r="Q92" i="6"/>
  <c r="Q90" i="6"/>
  <c r="DE87" i="6"/>
  <c r="DE56" i="6"/>
  <c r="DE11" i="6"/>
  <c r="DE55" i="6"/>
  <c r="R71" i="6"/>
  <c r="R88" i="6"/>
  <c r="R87" i="6"/>
  <c r="R90" i="6"/>
  <c r="R55" i="6"/>
  <c r="R56" i="6" s="1"/>
  <c r="R89" i="6"/>
  <c r="R91" i="6" l="1"/>
  <c r="W71" i="6"/>
  <c r="S88" i="6"/>
  <c r="S71" i="6"/>
  <c r="S55" i="6"/>
  <c r="S57" i="6" s="1"/>
  <c r="S62" i="6" l="1"/>
  <c r="S87" i="6"/>
  <c r="S90" i="6"/>
  <c r="S89" i="6"/>
  <c r="S91" i="6" l="1"/>
  <c r="S64" i="6"/>
  <c r="S67" i="6" l="1"/>
  <c r="S68" i="6" s="1"/>
  <c r="S92" i="6"/>
  <c r="T90" i="6"/>
  <c r="T71" i="6"/>
  <c r="T89" i="6"/>
  <c r="T55" i="6"/>
  <c r="T88" i="6" s="1"/>
  <c r="T57" i="6" l="1"/>
  <c r="T62" i="6" l="1"/>
  <c r="T87" i="6"/>
  <c r="T91" i="6" l="1"/>
  <c r="T64" i="6"/>
  <c r="T92" i="6" l="1"/>
  <c r="T67" i="6"/>
  <c r="T68" i="6" s="1"/>
  <c r="U87" i="6"/>
  <c r="U57" i="6"/>
  <c r="U62" i="6" s="1"/>
  <c r="U90" i="6"/>
  <c r="U71" i="6"/>
  <c r="U88" i="6"/>
  <c r="Y71" i="6"/>
  <c r="U55" i="6"/>
  <c r="U89" i="6" s="1"/>
  <c r="U91" i="6" l="1"/>
  <c r="U64" i="6"/>
  <c r="U67" i="6" l="1"/>
  <c r="U68" i="6" s="1"/>
  <c r="U92" i="6"/>
  <c r="DF11" i="6"/>
  <c r="DF55" i="6" s="1"/>
  <c r="V55" i="6"/>
  <c r="Z71" i="6" s="1"/>
  <c r="DF88" i="6" l="1"/>
  <c r="DF71" i="6"/>
  <c r="DF89" i="6"/>
  <c r="V57" i="6"/>
  <c r="V71" i="6"/>
  <c r="V90" i="6"/>
  <c r="V89" i="6"/>
  <c r="V88" i="6"/>
  <c r="V62" i="6" l="1"/>
  <c r="DF57" i="6"/>
  <c r="V87" i="6"/>
  <c r="DF62" i="6" l="1"/>
  <c r="DF64" i="6" s="1"/>
  <c r="DF67" i="6" s="1"/>
  <c r="DF68" i="6" s="1"/>
  <c r="DF87" i="6"/>
  <c r="DF56" i="6"/>
  <c r="V91" i="6"/>
  <c r="V64" i="6"/>
  <c r="V67" i="6" l="1"/>
  <c r="V68" i="6" s="1"/>
  <c r="V92" i="6"/>
  <c r="I55" i="6"/>
  <c r="E55" i="6"/>
  <c r="E57" i="6" s="1"/>
  <c r="I71" i="6" l="1"/>
  <c r="I57" i="6"/>
  <c r="E87" i="6"/>
  <c r="E62" i="6"/>
  <c r="E64" i="6" s="1"/>
  <c r="E67" i="6" s="1"/>
  <c r="E68" i="6" s="1"/>
  <c r="F55" i="6"/>
  <c r="F57" i="6"/>
  <c r="F87" i="6" s="1"/>
  <c r="F62" i="6"/>
  <c r="F64" i="6" s="1"/>
  <c r="F67" i="6" s="1"/>
  <c r="F68" i="6" s="1"/>
  <c r="G57" i="6"/>
  <c r="G87" i="6" s="1"/>
  <c r="G55" i="6"/>
  <c r="I87" i="6" l="1"/>
  <c r="I62" i="6"/>
  <c r="I64" i="6" s="1"/>
  <c r="I67" i="6" s="1"/>
  <c r="I68" i="6" s="1"/>
  <c r="G62" i="6"/>
  <c r="G64" i="6" s="1"/>
  <c r="G67" i="6" s="1"/>
  <c r="G68" i="6" s="1"/>
  <c r="H55" i="6"/>
  <c r="H57" i="6" s="1"/>
  <c r="H87" i="6" l="1"/>
  <c r="H62" i="6"/>
  <c r="H64" i="6" s="1"/>
  <c r="H67" i="6" s="1"/>
  <c r="H68" i="6" s="1"/>
  <c r="C55" i="6"/>
  <c r="G71" i="6" s="1"/>
  <c r="C57" i="6" l="1"/>
  <c r="C87" i="6" l="1"/>
  <c r="C62" i="6"/>
  <c r="C64" i="6" s="1"/>
  <c r="C67" i="6" s="1"/>
  <c r="C68" i="6" s="1"/>
  <c r="H71" i="6"/>
  <c r="D55" i="6"/>
  <c r="D57" i="6" s="1"/>
  <c r="DB11" i="6"/>
  <c r="DB55" i="6" s="1"/>
  <c r="DB87" i="6" l="1"/>
  <c r="DB71" i="6"/>
  <c r="D62" i="6"/>
  <c r="D64" i="6" s="1"/>
  <c r="D67" i="6" s="1"/>
  <c r="D68" i="6" s="1"/>
  <c r="D87" i="6"/>
  <c r="M55" i="6"/>
  <c r="M89" i="6" s="1"/>
  <c r="M57" i="6" l="1"/>
  <c r="M71" i="6"/>
  <c r="M90" i="6"/>
  <c r="M88" i="6"/>
  <c r="Q71" i="6"/>
  <c r="M62" i="6" l="1"/>
  <c r="M87" i="6"/>
  <c r="M64" i="6" l="1"/>
  <c r="M91" i="6"/>
  <c r="M92" i="6" l="1"/>
  <c r="M67" i="6"/>
  <c r="M68" i="6" s="1"/>
  <c r="L55" i="6"/>
  <c r="L89" i="6" s="1"/>
  <c r="P71" i="6" l="1"/>
  <c r="L71" i="6"/>
  <c r="L88" i="6"/>
  <c r="L90" i="6"/>
  <c r="L57" i="6"/>
  <c r="L87" i="6" l="1"/>
  <c r="L62" i="6"/>
  <c r="L64" i="6" l="1"/>
  <c r="L91" i="6"/>
  <c r="L67" i="6" l="1"/>
  <c r="L68" i="6" s="1"/>
  <c r="L92" i="6"/>
  <c r="K71" i="6"/>
  <c r="O71" i="6"/>
  <c r="K89" i="6"/>
  <c r="K90" i="6"/>
  <c r="K88" i="6"/>
  <c r="K55" i="6"/>
  <c r="K57" i="6"/>
  <c r="K62" i="6" s="1"/>
  <c r="DD11" i="6"/>
  <c r="DD55" i="6"/>
  <c r="DE71" i="6" s="1"/>
  <c r="K91" i="6" l="1"/>
  <c r="K64" i="6"/>
  <c r="K87" i="6"/>
  <c r="DD57" i="6"/>
  <c r="DD87" i="6" s="1"/>
  <c r="DD56" i="6" l="1"/>
  <c r="K92" i="6"/>
  <c r="K67" i="6"/>
  <c r="K68" i="6" s="1"/>
  <c r="J87" i="6"/>
  <c r="J71" i="6"/>
  <c r="N71" i="6"/>
  <c r="DC11" i="6"/>
  <c r="DC55" i="6" s="1"/>
  <c r="J55" i="6"/>
  <c r="J57" i="6"/>
  <c r="J62" i="6" s="1"/>
  <c r="J64" i="6" s="1"/>
  <c r="J67" i="6" s="1"/>
  <c r="J68" i="6" s="1"/>
  <c r="DD71" i="6" l="1"/>
  <c r="DC87" i="6"/>
  <c r="DC71" i="6"/>
  <c r="DD70" i="6"/>
  <c r="X71" i="6"/>
  <c r="X88" i="6"/>
  <c r="X89" i="6"/>
  <c r="X90" i="6"/>
  <c r="AB71" i="6"/>
  <c r="DG11" i="6"/>
  <c r="DG55" i="6" s="1"/>
  <c r="X55" i="6"/>
  <c r="X57" i="6" s="1"/>
  <c r="X62" i="6" l="1"/>
  <c r="X87" i="6"/>
  <c r="DH71" i="6"/>
  <c r="DG88" i="6"/>
  <c r="DG71" i="6"/>
  <c r="DG89" i="6"/>
  <c r="DG57" i="6"/>
  <c r="DG62" i="6" s="1"/>
  <c r="DG64" i="6" s="1"/>
  <c r="DG67" i="6" s="1"/>
  <c r="DG68" i="6" s="1"/>
  <c r="X91" i="6" l="1"/>
  <c r="X64" i="6"/>
  <c r="X67" i="6" l="1"/>
  <c r="X68" i="6" s="1"/>
  <c r="X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<sst xmlns="http://schemas.openxmlformats.org/spreadsheetml/2006/main" count="1399" uniqueCount="750">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</sst>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  <xf numFmtId="3" fontId="9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25856</xdr:colOff>
      <xdr:row>0</xdr:row>
      <xdr:rowOff>0</xdr:rowOff>
    </xdr:from>
    <xdr:to>
      <xdr:col>80</xdr:col>
      <xdr:colOff>25856</xdr:colOff>
      <xdr:row>151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8947387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489</v>
      </c>
      <c r="E2" s="32" t="s">
        <v>1</v>
      </c>
      <c r="F2" s="32" t="s">
        <v>140</v>
      </c>
      <c r="G2" s="32" t="s">
        <v>646</v>
      </c>
      <c r="H2" s="32" t="s">
        <v>496</v>
      </c>
      <c r="I2" s="32" t="s">
        <v>507</v>
      </c>
      <c r="J2" s="62" t="s">
        <v>510</v>
      </c>
      <c r="K2" s="32" t="s">
        <v>149</v>
      </c>
      <c r="L2" s="32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2"/>
      <c r="K7" s="32"/>
      <c r="L7" s="32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2"/>
      <c r="K8" s="32"/>
      <c r="L8" s="32"/>
    </row>
    <row r="9" spans="1:16" x14ac:dyDescent="0.2">
      <c r="B9" s="46" t="s">
        <v>404</v>
      </c>
      <c r="C9" s="7" t="s">
        <v>252</v>
      </c>
      <c r="D9" s="6">
        <v>1</v>
      </c>
      <c r="E9" s="27" t="s">
        <v>81</v>
      </c>
      <c r="F9" s="45">
        <v>40709</v>
      </c>
      <c r="G9" s="7"/>
      <c r="H9" s="7"/>
      <c r="I9" s="8" t="s">
        <v>292</v>
      </c>
      <c r="J9" s="62"/>
      <c r="K9" s="32"/>
      <c r="L9" s="32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183</v>
      </c>
      <c r="C13" s="32" t="s">
        <v>206</v>
      </c>
      <c r="D13" s="32" t="s">
        <v>490</v>
      </c>
      <c r="E13" s="32" t="s">
        <v>491</v>
      </c>
      <c r="F13" s="32" t="s">
        <v>495</v>
      </c>
      <c r="G13" s="32" t="s">
        <v>494</v>
      </c>
      <c r="H13" s="32" t="s">
        <v>497</v>
      </c>
    </row>
    <row r="14" spans="1:16" x14ac:dyDescent="0.2">
      <c r="B14" s="32" t="s">
        <v>183</v>
      </c>
      <c r="C14" s="32" t="s">
        <v>206</v>
      </c>
      <c r="D14" s="32" t="s">
        <v>490</v>
      </c>
      <c r="E14" s="32" t="s">
        <v>492</v>
      </c>
      <c r="F14" s="32" t="s">
        <v>495</v>
      </c>
      <c r="G14" s="32" t="s">
        <v>159</v>
      </c>
    </row>
    <row r="15" spans="1:16" x14ac:dyDescent="0.2">
      <c r="B15" s="32" t="s">
        <v>183</v>
      </c>
      <c r="C15" s="32" t="s">
        <v>206</v>
      </c>
      <c r="D15" s="32" t="s">
        <v>490</v>
      </c>
      <c r="E15" s="32" t="s">
        <v>493</v>
      </c>
      <c r="F15" s="32" t="s">
        <v>495</v>
      </c>
      <c r="G15" s="32" t="s">
        <v>182</v>
      </c>
    </row>
    <row r="16" spans="1:16" x14ac:dyDescent="0.2">
      <c r="B16" s="32" t="s">
        <v>502</v>
      </c>
      <c r="C16" s="32" t="s">
        <v>501</v>
      </c>
      <c r="D16" s="32" t="s">
        <v>503</v>
      </c>
      <c r="E16" s="32" t="s">
        <v>504</v>
      </c>
      <c r="G16" s="32" t="s">
        <v>159</v>
      </c>
      <c r="H16" s="32" t="s">
        <v>505</v>
      </c>
      <c r="I16" s="32" t="s">
        <v>515</v>
      </c>
      <c r="J16" s="61">
        <v>2008</v>
      </c>
    </row>
    <row r="17" spans="2:12" x14ac:dyDescent="0.2">
      <c r="B17" s="32" t="s">
        <v>513</v>
      </c>
      <c r="C17" s="32" t="s">
        <v>506</v>
      </c>
      <c r="D17" s="32" t="s">
        <v>508</v>
      </c>
      <c r="E17" s="32" t="s">
        <v>523</v>
      </c>
      <c r="F17" s="32" t="s">
        <v>110</v>
      </c>
      <c r="G17" s="32" t="s">
        <v>45</v>
      </c>
      <c r="H17" s="32" t="s">
        <v>520</v>
      </c>
      <c r="I17" s="32" t="s">
        <v>521</v>
      </c>
      <c r="J17" s="61" t="s">
        <v>522</v>
      </c>
    </row>
    <row r="18" spans="2:12" x14ac:dyDescent="0.2">
      <c r="B18" s="32" t="s">
        <v>513</v>
      </c>
      <c r="C18" s="32" t="s">
        <v>506</v>
      </c>
      <c r="D18" s="32" t="s">
        <v>508</v>
      </c>
      <c r="E18" s="32" t="s">
        <v>509</v>
      </c>
      <c r="F18" s="32" t="s">
        <v>110</v>
      </c>
      <c r="G18" s="32" t="s">
        <v>159</v>
      </c>
      <c r="H18" s="32" t="s">
        <v>514</v>
      </c>
      <c r="I18" t="s">
        <v>511</v>
      </c>
      <c r="J18" s="61" t="s">
        <v>512</v>
      </c>
    </row>
    <row r="19" spans="2:12" x14ac:dyDescent="0.2">
      <c r="B19" s="32" t="s">
        <v>513</v>
      </c>
      <c r="C19" s="32" t="s">
        <v>506</v>
      </c>
      <c r="D19" s="32" t="s">
        <v>508</v>
      </c>
      <c r="E19" s="32" t="s">
        <v>526</v>
      </c>
      <c r="F19" s="32" t="s">
        <v>110</v>
      </c>
      <c r="G19" s="32" t="s">
        <v>45</v>
      </c>
      <c r="H19" s="32" t="s">
        <v>514</v>
      </c>
      <c r="I19" t="s">
        <v>524</v>
      </c>
      <c r="J19" s="61" t="s">
        <v>525</v>
      </c>
    </row>
    <row r="20" spans="2:12" x14ac:dyDescent="0.2">
      <c r="B20" s="32" t="s">
        <v>391</v>
      </c>
      <c r="D20" s="32" t="s">
        <v>516</v>
      </c>
      <c r="E20" t="s">
        <v>282</v>
      </c>
      <c r="G20" t="s">
        <v>159</v>
      </c>
      <c r="H20" s="32" t="s">
        <v>517</v>
      </c>
      <c r="I20" s="32" t="s">
        <v>518</v>
      </c>
      <c r="J20" s="61">
        <v>2010</v>
      </c>
    </row>
    <row r="21" spans="2:12" s="63" customFormat="1" x14ac:dyDescent="0.2">
      <c r="B21" s="63" t="s">
        <v>527</v>
      </c>
      <c r="D21" s="63" t="s">
        <v>528</v>
      </c>
      <c r="E21" s="63" t="s">
        <v>531</v>
      </c>
      <c r="F21" s="63" t="s">
        <v>530</v>
      </c>
      <c r="G21" s="63" t="s">
        <v>174</v>
      </c>
      <c r="H21" s="63" t="s">
        <v>530</v>
      </c>
      <c r="I21" s="63" t="s">
        <v>529</v>
      </c>
      <c r="J21" s="64">
        <v>2009</v>
      </c>
    </row>
    <row r="22" spans="2:12" x14ac:dyDescent="0.2">
      <c r="B22" s="32" t="s">
        <v>532</v>
      </c>
      <c r="D22" s="32" t="s">
        <v>520</v>
      </c>
      <c r="E22" s="32" t="s">
        <v>534</v>
      </c>
      <c r="F22" s="32" t="s">
        <v>538</v>
      </c>
      <c r="G22" s="32" t="s">
        <v>174</v>
      </c>
      <c r="H22" s="32" t="s">
        <v>537</v>
      </c>
      <c r="I22" s="32" t="s">
        <v>535</v>
      </c>
      <c r="J22" s="62" t="s">
        <v>536</v>
      </c>
      <c r="K22" s="32" t="s">
        <v>533</v>
      </c>
    </row>
    <row r="23" spans="2:12" x14ac:dyDescent="0.2">
      <c r="B23" s="32" t="s">
        <v>405</v>
      </c>
      <c r="D23" s="32" t="s">
        <v>520</v>
      </c>
      <c r="E23" s="32" t="s">
        <v>541</v>
      </c>
      <c r="F23" s="32" t="s">
        <v>542</v>
      </c>
      <c r="G23" s="32" t="s">
        <v>174</v>
      </c>
      <c r="H23" s="32" t="s">
        <v>537</v>
      </c>
      <c r="I23" s="32" t="s">
        <v>540</v>
      </c>
      <c r="J23" s="62" t="s">
        <v>539</v>
      </c>
      <c r="K23" s="32" t="s">
        <v>406</v>
      </c>
    </row>
    <row r="24" spans="2:12" x14ac:dyDescent="0.2">
      <c r="B24" s="32" t="s">
        <v>405</v>
      </c>
      <c r="D24" s="32" t="s">
        <v>520</v>
      </c>
      <c r="E24" s="32" t="s">
        <v>28</v>
      </c>
      <c r="F24" s="32" t="s">
        <v>542</v>
      </c>
      <c r="G24" s="32" t="s">
        <v>174</v>
      </c>
      <c r="H24" s="32" t="s">
        <v>537</v>
      </c>
      <c r="I24" s="32" t="s">
        <v>551</v>
      </c>
      <c r="J24" s="62" t="s">
        <v>539</v>
      </c>
      <c r="K24" s="32" t="s">
        <v>406</v>
      </c>
    </row>
    <row r="25" spans="2:12" s="63" customFormat="1" x14ac:dyDescent="0.2">
      <c r="B25" s="63" t="s">
        <v>543</v>
      </c>
      <c r="D25" s="63" t="s">
        <v>520</v>
      </c>
      <c r="E25" s="63" t="s">
        <v>546</v>
      </c>
      <c r="F25" s="63" t="s">
        <v>530</v>
      </c>
      <c r="G25" s="63" t="s">
        <v>159</v>
      </c>
      <c r="H25" s="63" t="s">
        <v>537</v>
      </c>
      <c r="I25" s="63" t="s">
        <v>545</v>
      </c>
      <c r="J25" s="64" t="s">
        <v>544</v>
      </c>
    </row>
    <row r="26" spans="2:12" x14ac:dyDescent="0.2">
      <c r="B26" s="32" t="s">
        <v>547</v>
      </c>
      <c r="C26" s="32" t="s">
        <v>210</v>
      </c>
      <c r="D26" s="32" t="s">
        <v>548</v>
      </c>
      <c r="E26" s="32" t="s">
        <v>549</v>
      </c>
      <c r="F26" s="32" t="s">
        <v>550</v>
      </c>
      <c r="G26" s="32" t="s">
        <v>45</v>
      </c>
      <c r="H26" s="32" t="s">
        <v>497</v>
      </c>
    </row>
    <row r="27" spans="2:12" x14ac:dyDescent="0.2">
      <c r="B27" s="32" t="s">
        <v>253</v>
      </c>
      <c r="C27" s="32" t="s">
        <v>420</v>
      </c>
      <c r="D27" s="32" t="s">
        <v>520</v>
      </c>
      <c r="E27" s="32" t="s">
        <v>282</v>
      </c>
      <c r="G27" s="32" t="s">
        <v>45</v>
      </c>
      <c r="H27" s="32" t="s">
        <v>537</v>
      </c>
      <c r="I27" s="32" t="s">
        <v>552</v>
      </c>
      <c r="J27" s="62" t="s">
        <v>553</v>
      </c>
    </row>
    <row r="28" spans="2:12" x14ac:dyDescent="0.2">
      <c r="B28" s="32" t="s">
        <v>554</v>
      </c>
      <c r="C28" s="32" t="s">
        <v>555</v>
      </c>
      <c r="D28" s="32" t="s">
        <v>520</v>
      </c>
      <c r="E28" s="32" t="s">
        <v>282</v>
      </c>
      <c r="G28" s="32" t="s">
        <v>45</v>
      </c>
      <c r="H28" s="32" t="s">
        <v>537</v>
      </c>
      <c r="I28" s="32" t="s">
        <v>552</v>
      </c>
      <c r="J28" s="62" t="s">
        <v>553</v>
      </c>
    </row>
    <row r="29" spans="2:12" x14ac:dyDescent="0.2">
      <c r="B29" s="32" t="s">
        <v>557</v>
      </c>
      <c r="D29" s="32" t="s">
        <v>528</v>
      </c>
      <c r="E29" s="32" t="s">
        <v>558</v>
      </c>
      <c r="F29" s="32" t="s">
        <v>559</v>
      </c>
      <c r="G29" s="32" t="s">
        <v>159</v>
      </c>
      <c r="H29" s="32" t="s">
        <v>514</v>
      </c>
      <c r="I29" s="32" t="s">
        <v>560</v>
      </c>
      <c r="J29" s="62" t="s">
        <v>561</v>
      </c>
      <c r="L29" s="32" t="s">
        <v>556</v>
      </c>
    </row>
    <row r="30" spans="2:12" x14ac:dyDescent="0.2">
      <c r="B30" s="32" t="s">
        <v>172</v>
      </c>
      <c r="D30" s="32" t="s">
        <v>528</v>
      </c>
      <c r="E30" s="32" t="s">
        <v>549</v>
      </c>
      <c r="F30" s="32" t="s">
        <v>564</v>
      </c>
      <c r="G30" s="32" t="s">
        <v>174</v>
      </c>
      <c r="H30" s="32" t="s">
        <v>514</v>
      </c>
      <c r="I30" s="32" t="s">
        <v>562</v>
      </c>
      <c r="J30" s="62" t="s">
        <v>563</v>
      </c>
    </row>
    <row r="31" spans="2:12" x14ac:dyDescent="0.2">
      <c r="B31" s="13" t="s">
        <v>466</v>
      </c>
      <c r="C31" s="7" t="s">
        <v>156</v>
      </c>
      <c r="D31" s="6" t="s">
        <v>158</v>
      </c>
      <c r="E31" s="7" t="s">
        <v>84</v>
      </c>
      <c r="F31" s="26" t="s">
        <v>467</v>
      </c>
      <c r="G31" s="26" t="s">
        <v>160</v>
      </c>
      <c r="H31" s="26" t="s">
        <v>475</v>
      </c>
      <c r="I31" s="8" t="s">
        <v>279</v>
      </c>
    </row>
    <row r="32" spans="2:12" x14ac:dyDescent="0.2">
      <c r="B32" s="46" t="s">
        <v>421</v>
      </c>
      <c r="C32" s="7" t="s">
        <v>254</v>
      </c>
      <c r="D32" s="6">
        <v>1</v>
      </c>
      <c r="E32" s="26" t="s">
        <v>84</v>
      </c>
      <c r="F32" s="26" t="s">
        <v>159</v>
      </c>
      <c r="G32" s="26" t="s">
        <v>422</v>
      </c>
    </row>
    <row r="33" spans="2:8" x14ac:dyDescent="0.2">
      <c r="B33" s="46" t="s">
        <v>423</v>
      </c>
      <c r="C33" s="26" t="s">
        <v>254</v>
      </c>
      <c r="D33" s="6">
        <v>1</v>
      </c>
      <c r="E33" s="26" t="s">
        <v>424</v>
      </c>
      <c r="F33" s="26" t="s">
        <v>159</v>
      </c>
      <c r="G33" s="26" t="s">
        <v>425</v>
      </c>
    </row>
    <row r="34" spans="2:8" x14ac:dyDescent="0.2">
      <c r="B34" s="46" t="s">
        <v>391</v>
      </c>
      <c r="C34" s="7" t="s">
        <v>282</v>
      </c>
      <c r="D34" s="6">
        <v>1</v>
      </c>
      <c r="E34" s="7"/>
      <c r="F34" s="7" t="s">
        <v>174</v>
      </c>
      <c r="G34" s="26" t="s">
        <v>255</v>
      </c>
    </row>
    <row r="35" spans="2:8" x14ac:dyDescent="0.2">
      <c r="B35" s="5" t="s">
        <v>176</v>
      </c>
      <c r="C35" s="7" t="s">
        <v>32</v>
      </c>
      <c r="D35" s="6">
        <v>1</v>
      </c>
      <c r="E35" s="7" t="s">
        <v>84</v>
      </c>
      <c r="F35" s="7" t="s">
        <v>174</v>
      </c>
      <c r="G35" s="7" t="s">
        <v>277</v>
      </c>
      <c r="H35" s="7" t="s">
        <v>278</v>
      </c>
    </row>
    <row r="36" spans="2:8" x14ac:dyDescent="0.2">
      <c r="B36" s="13" t="s">
        <v>420</v>
      </c>
      <c r="C36" s="7" t="s">
        <v>254</v>
      </c>
      <c r="D36" s="6">
        <v>1</v>
      </c>
      <c r="E36" s="7" t="s">
        <v>84</v>
      </c>
      <c r="F36" s="26" t="s">
        <v>45</v>
      </c>
      <c r="G36" s="7" t="s">
        <v>255</v>
      </c>
      <c r="H36" s="42" t="s">
        <v>279</v>
      </c>
    </row>
    <row r="37" spans="2:8" x14ac:dyDescent="0.2">
      <c r="B37" s="5" t="s">
        <v>285</v>
      </c>
      <c r="C37" s="7" t="s">
        <v>173</v>
      </c>
      <c r="D37" s="6">
        <v>1</v>
      </c>
      <c r="E37" s="7"/>
      <c r="F37" s="7" t="s">
        <v>159</v>
      </c>
      <c r="G37" s="7"/>
      <c r="H37" s="8" t="s">
        <v>292</v>
      </c>
    </row>
    <row r="38" spans="2:8" x14ac:dyDescent="0.2">
      <c r="B38" s="5" t="s">
        <v>177</v>
      </c>
      <c r="C38" s="7"/>
      <c r="D38" s="6"/>
      <c r="E38" s="7"/>
      <c r="F38" s="7"/>
      <c r="G38" s="7" t="s">
        <v>178</v>
      </c>
      <c r="H38" s="8" t="s">
        <v>279</v>
      </c>
    </row>
    <row r="39" spans="2:8" x14ac:dyDescent="0.2">
      <c r="B39" s="5" t="s">
        <v>377</v>
      </c>
      <c r="C39" s="7" t="s">
        <v>173</v>
      </c>
      <c r="D39" s="6" t="s">
        <v>378</v>
      </c>
      <c r="E39" s="7" t="s">
        <v>81</v>
      </c>
      <c r="F39" s="7" t="s">
        <v>159</v>
      </c>
      <c r="G39" s="7" t="s">
        <v>379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565</v>
      </c>
    </row>
    <row r="44" spans="2:8" x14ac:dyDescent="0.2">
      <c r="B44" s="14" t="s">
        <v>284</v>
      </c>
    </row>
    <row r="45" spans="2:8" x14ac:dyDescent="0.2">
      <c r="B45" s="1"/>
    </row>
    <row r="46" spans="2:8" x14ac:dyDescent="0.2">
      <c r="B46" s="1" t="s">
        <v>293</v>
      </c>
    </row>
    <row r="47" spans="2:8" x14ac:dyDescent="0.2">
      <c r="B47" s="1" t="s">
        <v>294</v>
      </c>
    </row>
    <row r="48" spans="2:8" x14ac:dyDescent="0.2">
      <c r="B48" s="1" t="s">
        <v>295</v>
      </c>
    </row>
    <row r="49" spans="2:2" x14ac:dyDescent="0.2">
      <c r="B49" s="23" t="s">
        <v>296</v>
      </c>
    </row>
    <row r="50" spans="2:2" x14ac:dyDescent="0.2">
      <c r="B50" s="1" t="s">
        <v>297</v>
      </c>
    </row>
    <row r="51" spans="2:2" x14ac:dyDescent="0.2">
      <c r="B51" s="1" t="s">
        <v>298</v>
      </c>
    </row>
    <row r="52" spans="2:2" x14ac:dyDescent="0.2">
      <c r="B52" s="1" t="s">
        <v>299</v>
      </c>
    </row>
    <row r="53" spans="2:2" x14ac:dyDescent="0.2">
      <c r="B53" s="1" t="s">
        <v>300</v>
      </c>
    </row>
    <row r="54" spans="2:2" x14ac:dyDescent="0.2">
      <c r="B54" s="23" t="s">
        <v>301</v>
      </c>
    </row>
    <row r="55" spans="2:2" x14ac:dyDescent="0.2">
      <c r="B55" s="1" t="s">
        <v>302</v>
      </c>
    </row>
    <row r="56" spans="2:2" x14ac:dyDescent="0.2">
      <c r="B56" s="1" t="s">
        <v>303</v>
      </c>
    </row>
    <row r="57" spans="2:2" x14ac:dyDescent="0.2">
      <c r="B57" s="1" t="s">
        <v>304</v>
      </c>
    </row>
    <row r="58" spans="2:2" x14ac:dyDescent="0.2">
      <c r="B58" s="1" t="s">
        <v>305</v>
      </c>
    </row>
    <row r="59" spans="2:2" x14ac:dyDescent="0.2">
      <c r="B59" s="1" t="s">
        <v>306</v>
      </c>
    </row>
    <row r="60" spans="2:2" x14ac:dyDescent="0.2">
      <c r="B60" s="1" t="s">
        <v>307</v>
      </c>
    </row>
    <row r="61" spans="2:2" x14ac:dyDescent="0.2">
      <c r="B61" s="1" t="s">
        <v>308</v>
      </c>
    </row>
    <row r="62" spans="2:2" x14ac:dyDescent="0.2">
      <c r="B62" s="1" t="s">
        <v>309</v>
      </c>
    </row>
    <row r="63" spans="2:2" x14ac:dyDescent="0.2">
      <c r="B63" s="1" t="s">
        <v>310</v>
      </c>
    </row>
    <row r="64" spans="2:2" x14ac:dyDescent="0.2">
      <c r="B64" s="1" t="s">
        <v>311</v>
      </c>
    </row>
    <row r="65" spans="2:2" x14ac:dyDescent="0.2">
      <c r="B65" s="1" t="s">
        <v>312</v>
      </c>
    </row>
    <row r="66" spans="2:2" x14ac:dyDescent="0.2">
      <c r="B66" s="1" t="s">
        <v>313</v>
      </c>
    </row>
    <row r="67" spans="2:2" x14ac:dyDescent="0.2">
      <c r="B67" s="1" t="s">
        <v>314</v>
      </c>
    </row>
    <row r="68" spans="2:2" x14ac:dyDescent="0.2">
      <c r="B68" s="1" t="s">
        <v>315</v>
      </c>
    </row>
    <row r="69" spans="2:2" x14ac:dyDescent="0.2">
      <c r="B69" s="1" t="s">
        <v>316</v>
      </c>
    </row>
    <row r="70" spans="2:2" x14ac:dyDescent="0.2">
      <c r="B70" s="1" t="s">
        <v>317</v>
      </c>
    </row>
    <row r="71" spans="2:2" x14ac:dyDescent="0.2">
      <c r="B71" s="1" t="s">
        <v>318</v>
      </c>
    </row>
    <row r="72" spans="2:2" x14ac:dyDescent="0.2">
      <c r="B72" s="1" t="s">
        <v>319</v>
      </c>
    </row>
    <row r="73" spans="2:2" x14ac:dyDescent="0.2">
      <c r="B73" s="1" t="s">
        <v>500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342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343</v>
      </c>
    </row>
    <row r="6" spans="1:3" x14ac:dyDescent="0.2">
      <c r="B6" s="1" t="s">
        <v>1</v>
      </c>
      <c r="C6" s="1" t="s">
        <v>344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272</v>
      </c>
    </row>
    <row r="4" spans="1:3" x14ac:dyDescent="0.2">
      <c r="B4" s="1" t="s">
        <v>1</v>
      </c>
      <c r="C4" s="23" t="s">
        <v>202</v>
      </c>
    </row>
    <row r="5" spans="1:3" x14ac:dyDescent="0.2">
      <c r="C5" s="23" t="s">
        <v>203</v>
      </c>
    </row>
    <row r="6" spans="1:3" x14ac:dyDescent="0.2">
      <c r="B6" s="1" t="s">
        <v>140</v>
      </c>
      <c r="C6" s="23" t="s">
        <v>201</v>
      </c>
    </row>
    <row r="7" spans="1:3" x14ac:dyDescent="0.2">
      <c r="B7" s="1" t="s">
        <v>198</v>
      </c>
      <c r="C7" s="23" t="s">
        <v>199</v>
      </c>
    </row>
    <row r="8" spans="1:3" x14ac:dyDescent="0.2">
      <c r="B8" s="1" t="s">
        <v>3</v>
      </c>
      <c r="C8" s="23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361</v>
      </c>
    </row>
    <row r="26" spans="2:3" x14ac:dyDescent="0.2">
      <c r="C26" s="23" t="s">
        <v>362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385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3" t="s">
        <v>229</v>
      </c>
    </row>
    <row r="8" spans="1:3" x14ac:dyDescent="0.2">
      <c r="C8" s="23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353</v>
      </c>
    </row>
    <row r="3" spans="1:3" x14ac:dyDescent="0.2">
      <c r="B3" t="s">
        <v>65</v>
      </c>
      <c r="C3" t="s">
        <v>245</v>
      </c>
    </row>
    <row r="4" spans="1:3" x14ac:dyDescent="0.2">
      <c r="B4" t="s">
        <v>354</v>
      </c>
      <c r="C4" s="32" t="s">
        <v>363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469</v>
      </c>
    </row>
    <row r="3" spans="1:3" x14ac:dyDescent="0.2">
      <c r="B3" s="1" t="s">
        <v>65</v>
      </c>
      <c r="C3" s="23" t="s">
        <v>466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471</v>
      </c>
    </row>
    <row r="6" spans="1:3" x14ac:dyDescent="0.2">
      <c r="B6" s="23" t="s">
        <v>354</v>
      </c>
      <c r="C6" s="23" t="s">
        <v>470</v>
      </c>
    </row>
    <row r="7" spans="1:3" x14ac:dyDescent="0.2">
      <c r="B7" s="23" t="s">
        <v>122</v>
      </c>
      <c r="C7" s="23" t="s">
        <v>472</v>
      </c>
    </row>
    <row r="8" spans="1:3" x14ac:dyDescent="0.2">
      <c r="B8" s="23"/>
      <c r="C8" s="23" t="s">
        <v>474</v>
      </c>
    </row>
    <row r="9" spans="1:3" x14ac:dyDescent="0.2">
      <c r="B9" s="23"/>
      <c r="C9" s="23" t="s">
        <v>473</v>
      </c>
    </row>
    <row r="10" spans="1:3" x14ac:dyDescent="0.2">
      <c r="B10" s="1" t="s">
        <v>139</v>
      </c>
    </row>
    <row r="11" spans="1:3" x14ac:dyDescent="0.2">
      <c r="C11" s="17" t="s">
        <v>350</v>
      </c>
    </row>
    <row r="12" spans="1:3" x14ac:dyDescent="0.2">
      <c r="C12" s="23" t="s">
        <v>351</v>
      </c>
    </row>
    <row r="13" spans="1:3" x14ac:dyDescent="0.2">
      <c r="C13" s="23" t="s">
        <v>352</v>
      </c>
    </row>
    <row r="14" spans="1:3" x14ac:dyDescent="0.2">
      <c r="C14" s="23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346</v>
      </c>
    </row>
    <row r="19" spans="3:3" x14ac:dyDescent="0.2">
      <c r="C19" s="31" t="s">
        <v>347</v>
      </c>
    </row>
    <row r="20" spans="3:3" x14ac:dyDescent="0.2">
      <c r="C20" s="23" t="s">
        <v>348</v>
      </c>
    </row>
    <row r="21" spans="3:3" x14ac:dyDescent="0.2">
      <c r="C21" s="23" t="s">
        <v>349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zoomScale="160" zoomScaleNormal="160" workbookViewId="0"/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403</v>
      </c>
      <c r="D3" s="6">
        <v>1</v>
      </c>
      <c r="E3" s="6" t="s">
        <v>81</v>
      </c>
      <c r="F3" s="16">
        <v>38709</v>
      </c>
      <c r="G3" s="26" t="s">
        <v>639</v>
      </c>
      <c r="H3" s="8" t="s">
        <v>292</v>
      </c>
      <c r="J3" s="1" t="s">
        <v>108</v>
      </c>
      <c r="K3" s="25">
        <v>2027.395178</v>
      </c>
      <c r="L3" s="33" t="s">
        <v>679</v>
      </c>
    </row>
    <row r="4" spans="1:12" x14ac:dyDescent="0.2">
      <c r="B4" s="73" t="s">
        <v>614</v>
      </c>
      <c r="C4" s="26" t="s">
        <v>488</v>
      </c>
      <c r="D4" s="6"/>
      <c r="E4" s="27" t="s">
        <v>84</v>
      </c>
      <c r="F4" s="16">
        <v>38713</v>
      </c>
      <c r="G4" s="26" t="s">
        <v>652</v>
      </c>
      <c r="H4" s="8"/>
      <c r="J4" s="1" t="s">
        <v>190</v>
      </c>
      <c r="K4" s="25">
        <f>K2*K3</f>
        <v>99342.363721999995</v>
      </c>
    </row>
    <row r="5" spans="1:12" x14ac:dyDescent="0.2">
      <c r="B5" s="13" t="s">
        <v>629</v>
      </c>
      <c r="C5" s="26" t="s">
        <v>173</v>
      </c>
      <c r="D5" s="27" t="s">
        <v>406</v>
      </c>
      <c r="E5" s="26" t="s">
        <v>81</v>
      </c>
      <c r="F5" s="45">
        <v>41995</v>
      </c>
      <c r="G5" s="26" t="s">
        <v>638</v>
      </c>
      <c r="H5" s="42" t="s">
        <v>292</v>
      </c>
      <c r="J5" s="1" t="s">
        <v>191</v>
      </c>
      <c r="K5" s="25">
        <v>7010</v>
      </c>
      <c r="L5" s="33" t="s">
        <v>679</v>
      </c>
    </row>
    <row r="6" spans="1:12" x14ac:dyDescent="0.2">
      <c r="B6" s="13" t="s">
        <v>631</v>
      </c>
      <c r="C6" s="26" t="s">
        <v>415</v>
      </c>
      <c r="D6" s="27" t="s">
        <v>633</v>
      </c>
      <c r="E6" s="26" t="s">
        <v>81</v>
      </c>
      <c r="F6" s="45">
        <v>42338</v>
      </c>
      <c r="G6" s="26" t="s">
        <v>637</v>
      </c>
      <c r="H6" s="42" t="s">
        <v>292</v>
      </c>
      <c r="J6" s="1" t="s">
        <v>192</v>
      </c>
      <c r="K6" s="25">
        <v>52389</v>
      </c>
      <c r="L6" s="33" t="s">
        <v>679</v>
      </c>
    </row>
    <row r="7" spans="1:12" x14ac:dyDescent="0.2">
      <c r="B7" s="73" t="s">
        <v>626</v>
      </c>
      <c r="C7" s="26" t="s">
        <v>658</v>
      </c>
      <c r="D7" s="27" t="s">
        <v>627</v>
      </c>
      <c r="E7" s="27" t="s">
        <v>81</v>
      </c>
      <c r="F7" s="16">
        <v>43777</v>
      </c>
      <c r="G7" s="26" t="s">
        <v>653</v>
      </c>
      <c r="H7" s="8"/>
      <c r="J7" s="1" t="s">
        <v>193</v>
      </c>
      <c r="K7" s="25">
        <f>K4-K5+K6</f>
        <v>144721.36372199998</v>
      </c>
      <c r="L7" s="28"/>
    </row>
    <row r="8" spans="1:12" x14ac:dyDescent="0.2">
      <c r="B8" s="73" t="s">
        <v>640</v>
      </c>
      <c r="C8" s="26" t="s">
        <v>488</v>
      </c>
      <c r="D8" s="6"/>
      <c r="E8" s="27" t="s">
        <v>84</v>
      </c>
      <c r="F8" s="16">
        <v>41313</v>
      </c>
      <c r="G8" s="26" t="s">
        <v>652</v>
      </c>
      <c r="H8" s="8"/>
      <c r="K8" s="25"/>
      <c r="L8" s="30"/>
    </row>
    <row r="9" spans="1:12" x14ac:dyDescent="0.2">
      <c r="B9" s="73" t="s">
        <v>664</v>
      </c>
      <c r="C9" s="26" t="s">
        <v>665</v>
      </c>
      <c r="D9" s="6"/>
      <c r="E9" s="27" t="s">
        <v>84</v>
      </c>
      <c r="F9" s="16"/>
      <c r="G9" s="26" t="s">
        <v>666</v>
      </c>
      <c r="H9" s="8"/>
      <c r="K9" s="25"/>
      <c r="L9" s="30"/>
    </row>
    <row r="10" spans="1:12" x14ac:dyDescent="0.2">
      <c r="B10" s="46" t="s">
        <v>647</v>
      </c>
      <c r="C10" s="26" t="s">
        <v>28</v>
      </c>
      <c r="E10" s="26" t="s">
        <v>659</v>
      </c>
      <c r="G10" s="26" t="s">
        <v>654</v>
      </c>
      <c r="H10" s="86"/>
    </row>
    <row r="11" spans="1:12" x14ac:dyDescent="0.2">
      <c r="B11" s="46" t="s">
        <v>616</v>
      </c>
      <c r="C11" s="26" t="s">
        <v>488</v>
      </c>
      <c r="E11" s="26" t="s">
        <v>81</v>
      </c>
      <c r="G11" s="26" t="s">
        <v>674</v>
      </c>
      <c r="H11" s="86"/>
    </row>
    <row r="12" spans="1:12" x14ac:dyDescent="0.2">
      <c r="B12" s="46" t="s">
        <v>649</v>
      </c>
      <c r="C12" s="26" t="s">
        <v>650</v>
      </c>
      <c r="E12" s="26" t="s">
        <v>84</v>
      </c>
      <c r="G12" s="26" t="s">
        <v>669</v>
      </c>
      <c r="H12" s="86"/>
      <c r="J12" s="23" t="s">
        <v>695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279</v>
      </c>
      <c r="J13" s="23" t="s">
        <v>660</v>
      </c>
    </row>
    <row r="14" spans="1:12" x14ac:dyDescent="0.2">
      <c r="B14" s="46" t="s">
        <v>648</v>
      </c>
      <c r="E14" s="26" t="s">
        <v>81</v>
      </c>
      <c r="G14" s="26" t="s">
        <v>651</v>
      </c>
      <c r="H14" s="86"/>
      <c r="J14" s="23" t="s">
        <v>661</v>
      </c>
    </row>
    <row r="15" spans="1:12" x14ac:dyDescent="0.2">
      <c r="B15" s="13" t="s">
        <v>220</v>
      </c>
      <c r="C15" s="7" t="s">
        <v>31</v>
      </c>
      <c r="D15" s="27" t="s">
        <v>380</v>
      </c>
      <c r="E15" s="6" t="s">
        <v>81</v>
      </c>
      <c r="F15" s="16">
        <v>38029</v>
      </c>
      <c r="G15" s="7" t="s">
        <v>111</v>
      </c>
      <c r="H15" s="8" t="s">
        <v>291</v>
      </c>
      <c r="J15" s="23" t="s">
        <v>662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402</v>
      </c>
      <c r="C17" s="26" t="s">
        <v>171</v>
      </c>
      <c r="D17" s="27" t="s">
        <v>215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688</v>
      </c>
      <c r="C18" s="26" t="s">
        <v>689</v>
      </c>
      <c r="D18" s="27"/>
      <c r="E18" s="27" t="s">
        <v>84</v>
      </c>
      <c r="F18" s="45">
        <v>45456</v>
      </c>
      <c r="G18" s="26" t="s">
        <v>663</v>
      </c>
      <c r="H18" s="42"/>
    </row>
    <row r="19" spans="2:8" x14ac:dyDescent="0.2">
      <c r="B19" s="73" t="s">
        <v>692</v>
      </c>
      <c r="C19" s="26"/>
      <c r="D19" s="27"/>
      <c r="E19" s="27"/>
      <c r="F19" s="45"/>
      <c r="G19" s="26"/>
      <c r="H19" s="42"/>
    </row>
    <row r="20" spans="2:8" x14ac:dyDescent="0.2">
      <c r="B20" s="73" t="s">
        <v>675</v>
      </c>
      <c r="C20" s="26" t="s">
        <v>657</v>
      </c>
      <c r="D20" s="27"/>
      <c r="E20" s="27" t="s">
        <v>84</v>
      </c>
      <c r="F20" s="45">
        <v>44813</v>
      </c>
      <c r="G20" s="26" t="s">
        <v>670</v>
      </c>
      <c r="H20" s="18"/>
    </row>
    <row r="21" spans="2:8" x14ac:dyDescent="0.2">
      <c r="B21" s="87" t="s">
        <v>413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251</v>
      </c>
      <c r="H21" s="12" t="s">
        <v>291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655</v>
      </c>
      <c r="C23" s="26" t="s">
        <v>488</v>
      </c>
      <c r="G23" s="26" t="s">
        <v>652</v>
      </c>
      <c r="H23" s="86"/>
    </row>
    <row r="24" spans="2:8" x14ac:dyDescent="0.2">
      <c r="B24" s="13" t="s">
        <v>693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656</v>
      </c>
      <c r="C25" s="26" t="s">
        <v>488</v>
      </c>
      <c r="G25" s="26" t="s">
        <v>652</v>
      </c>
      <c r="H25" s="86"/>
    </row>
    <row r="26" spans="2:8" x14ac:dyDescent="0.2">
      <c r="B26" s="46" t="s">
        <v>667</v>
      </c>
      <c r="C26" s="26" t="s">
        <v>171</v>
      </c>
      <c r="E26" s="23"/>
      <c r="F26" s="23"/>
      <c r="G26" s="26" t="s">
        <v>668</v>
      </c>
      <c r="H26" s="86"/>
    </row>
    <row r="27" spans="2:8" x14ac:dyDescent="0.2">
      <c r="B27" s="46" t="s">
        <v>671</v>
      </c>
      <c r="C27" s="26" t="s">
        <v>673</v>
      </c>
      <c r="E27" s="23"/>
      <c r="F27" s="23" t="s">
        <v>45</v>
      </c>
      <c r="G27" s="26" t="s">
        <v>672</v>
      </c>
      <c r="H27" s="86"/>
    </row>
    <row r="28" spans="2:8" x14ac:dyDescent="0.2">
      <c r="B28" s="5" t="s">
        <v>179</v>
      </c>
      <c r="C28" s="7" t="s">
        <v>181</v>
      </c>
      <c r="D28" s="6">
        <v>1</v>
      </c>
      <c r="E28" s="7" t="s">
        <v>180</v>
      </c>
      <c r="F28" s="7" t="s">
        <v>182</v>
      </c>
      <c r="G28" s="7"/>
      <c r="H28" s="8"/>
    </row>
    <row r="29" spans="2:8" x14ac:dyDescent="0.2">
      <c r="B29" s="46" t="s">
        <v>428</v>
      </c>
      <c r="C29" s="26" t="s">
        <v>427</v>
      </c>
      <c r="D29" s="6">
        <v>1</v>
      </c>
      <c r="E29" s="7"/>
      <c r="F29" s="7"/>
      <c r="G29" s="7"/>
      <c r="H29" s="8"/>
    </row>
    <row r="30" spans="2:8" x14ac:dyDescent="0.2">
      <c r="B30" s="5" t="s">
        <v>280</v>
      </c>
      <c r="C30" s="7" t="s">
        <v>156</v>
      </c>
      <c r="D30" s="6">
        <v>1</v>
      </c>
      <c r="E30" s="7" t="s">
        <v>84</v>
      </c>
      <c r="F30" s="7" t="s">
        <v>174</v>
      </c>
      <c r="G30" s="7" t="s">
        <v>281</v>
      </c>
      <c r="H30" s="8"/>
    </row>
    <row r="31" spans="2:8" x14ac:dyDescent="0.2">
      <c r="B31" s="46" t="s">
        <v>430</v>
      </c>
      <c r="C31" s="26" t="s">
        <v>173</v>
      </c>
      <c r="D31" s="27" t="s">
        <v>432</v>
      </c>
      <c r="E31" s="26" t="s">
        <v>84</v>
      </c>
      <c r="F31" s="26" t="s">
        <v>159</v>
      </c>
      <c r="G31" s="26" t="s">
        <v>431</v>
      </c>
      <c r="H31" s="8"/>
    </row>
    <row r="32" spans="2:8" x14ac:dyDescent="0.2">
      <c r="B32" s="5" t="s">
        <v>364</v>
      </c>
      <c r="C32" s="7" t="s">
        <v>365</v>
      </c>
      <c r="D32" s="6">
        <v>1</v>
      </c>
      <c r="E32" s="7" t="s">
        <v>84</v>
      </c>
      <c r="F32" s="26" t="s">
        <v>159</v>
      </c>
      <c r="G32" s="7" t="s">
        <v>366</v>
      </c>
      <c r="H32" s="8"/>
    </row>
    <row r="33" spans="2:8" x14ac:dyDescent="0.2">
      <c r="B33" s="46" t="s">
        <v>433</v>
      </c>
      <c r="C33" s="26" t="s">
        <v>434</v>
      </c>
      <c r="D33" s="27" t="s">
        <v>435</v>
      </c>
      <c r="E33" s="26" t="s">
        <v>84</v>
      </c>
      <c r="F33" s="26" t="s">
        <v>159</v>
      </c>
      <c r="G33" s="26" t="s">
        <v>436</v>
      </c>
      <c r="H33" s="8"/>
    </row>
    <row r="34" spans="2:8" x14ac:dyDescent="0.2">
      <c r="B34" s="5" t="s">
        <v>246</v>
      </c>
      <c r="C34" s="7" t="s">
        <v>247</v>
      </c>
      <c r="D34" s="6">
        <v>1</v>
      </c>
      <c r="E34" s="7" t="s">
        <v>84</v>
      </c>
      <c r="F34" s="7" t="s">
        <v>159</v>
      </c>
      <c r="G34" s="7" t="s">
        <v>248</v>
      </c>
      <c r="H34" s="8"/>
    </row>
    <row r="35" spans="2:8" x14ac:dyDescent="0.2">
      <c r="B35" s="9" t="s">
        <v>208</v>
      </c>
      <c r="C35" s="10" t="s">
        <v>209</v>
      </c>
      <c r="D35" s="11">
        <v>1</v>
      </c>
      <c r="E35" s="10" t="s">
        <v>84</v>
      </c>
      <c r="F35" s="10" t="s">
        <v>174</v>
      </c>
      <c r="G35" s="10" t="s">
        <v>211</v>
      </c>
      <c r="H35" s="12"/>
    </row>
    <row r="37" spans="2:8" x14ac:dyDescent="0.2">
      <c r="G37" s="1" t="s">
        <v>630</v>
      </c>
    </row>
    <row r="40" spans="2:8" x14ac:dyDescent="0.2">
      <c r="G40" s="20" t="s">
        <v>161</v>
      </c>
    </row>
    <row r="41" spans="2:8" x14ac:dyDescent="0.2">
      <c r="G41" s="20" t="s">
        <v>214</v>
      </c>
    </row>
    <row r="42" spans="2:8" x14ac:dyDescent="0.2">
      <c r="G42" s="20" t="s">
        <v>223</v>
      </c>
    </row>
    <row r="43" spans="2:8" x14ac:dyDescent="0.2">
      <c r="G43" s="1" t="s">
        <v>250</v>
      </c>
    </row>
    <row r="44" spans="2:8" x14ac:dyDescent="0.2">
      <c r="G44" s="34" t="s">
        <v>355</v>
      </c>
    </row>
    <row r="45" spans="2:8" x14ac:dyDescent="0.2">
      <c r="G45" s="20" t="s">
        <v>360</v>
      </c>
    </row>
    <row r="46" spans="2:8" x14ac:dyDescent="0.2">
      <c r="G46" s="20" t="s">
        <v>381</v>
      </c>
    </row>
    <row r="47" spans="2:8" x14ac:dyDescent="0.2">
      <c r="G47" s="23" t="s">
        <v>426</v>
      </c>
    </row>
    <row r="48" spans="2:8" x14ac:dyDescent="0.2">
      <c r="G48" s="23" t="s">
        <v>401</v>
      </c>
    </row>
    <row r="49" spans="7:7" x14ac:dyDescent="0.2">
      <c r="G49" s="23" t="s">
        <v>468</v>
      </c>
    </row>
    <row r="50" spans="7:7" x14ac:dyDescent="0.2">
      <c r="G50" s="1" t="s">
        <v>498</v>
      </c>
    </row>
    <row r="51" spans="7:7" x14ac:dyDescent="0.2">
      <c r="G51" s="1" t="s">
        <v>499</v>
      </c>
    </row>
    <row r="52" spans="7:7" x14ac:dyDescent="0.2">
      <c r="G52" s="23" t="s">
        <v>709</v>
      </c>
    </row>
    <row r="53" spans="7:7" x14ac:dyDescent="0.2">
      <c r="G53" s="23" t="s">
        <v>690</v>
      </c>
    </row>
    <row r="54" spans="7:7" x14ac:dyDescent="0.2">
      <c r="G54" s="23" t="s">
        <v>721</v>
      </c>
    </row>
    <row r="55" spans="7:7" x14ac:dyDescent="0.2">
      <c r="G55" s="23" t="s">
        <v>697</v>
      </c>
    </row>
    <row r="56" spans="7:7" x14ac:dyDescent="0.2">
      <c r="G56" s="23" t="s">
        <v>696</v>
      </c>
    </row>
    <row r="57" spans="7:7" x14ac:dyDescent="0.2">
      <c r="G57" s="23" t="s">
        <v>694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376</v>
      </c>
    </row>
    <row r="7" spans="1:3" x14ac:dyDescent="0.2">
      <c r="C7" s="23" t="s">
        <v>374</v>
      </c>
    </row>
    <row r="8" spans="1:3" x14ac:dyDescent="0.2">
      <c r="C8" s="23" t="s">
        <v>375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210</v>
      </c>
    </row>
    <row r="4" spans="1:3" x14ac:dyDescent="0.2">
      <c r="B4" s="32" t="s">
        <v>140</v>
      </c>
      <c r="C4" s="32" t="s">
        <v>641</v>
      </c>
    </row>
    <row r="5" spans="1:3" x14ac:dyDescent="0.2">
      <c r="B5" s="32" t="s">
        <v>139</v>
      </c>
    </row>
    <row r="6" spans="1:3" x14ac:dyDescent="0.2">
      <c r="C6" s="47" t="s">
        <v>464</v>
      </c>
    </row>
    <row r="7" spans="1:3" x14ac:dyDescent="0.2">
      <c r="C7" s="32" t="s">
        <v>429</v>
      </c>
    </row>
    <row r="9" spans="1:3" x14ac:dyDescent="0.2">
      <c r="C9" s="47" t="s">
        <v>462</v>
      </c>
    </row>
    <row r="11" spans="1:3" x14ac:dyDescent="0.2">
      <c r="C11" s="47" t="s">
        <v>463</v>
      </c>
    </row>
    <row r="13" spans="1:3" x14ac:dyDescent="0.2">
      <c r="C13" s="47" t="s">
        <v>465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0"/>
  <sheetViews>
    <sheetView tabSelected="1" zoomScale="160" zoomScaleNormal="160" workbookViewId="0">
      <pane xSplit="2" ySplit="2" topLeftCell="BR3" activePane="bottomRight" state="frozen"/>
      <selection pane="topRight" activeCell="C1" sqref="C1"/>
      <selection pane="bottomLeft" activeCell="A3" sqref="A3"/>
      <selection pane="bottomRight" activeCell="CJ30" sqref="CJ30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2" width="6.7109375" style="28" customWidth="1"/>
    <col min="23" max="24" width="7.28515625" style="28" customWidth="1"/>
    <col min="25" max="30" width="7.28515625" style="48" customWidth="1"/>
    <col min="31" max="82" width="7.28515625" style="28" customWidth="1"/>
    <col min="83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241</v>
      </c>
      <c r="D2" s="28" t="s">
        <v>240</v>
      </c>
      <c r="E2" s="28" t="s">
        <v>239</v>
      </c>
      <c r="F2" s="28" t="s">
        <v>167</v>
      </c>
      <c r="G2" s="28" t="s">
        <v>166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204</v>
      </c>
      <c r="N2" s="28" t="s">
        <v>205</v>
      </c>
      <c r="O2" s="28" t="s">
        <v>213</v>
      </c>
      <c r="P2" s="28" t="s">
        <v>226</v>
      </c>
      <c r="Q2" s="28" t="s">
        <v>227</v>
      </c>
      <c r="R2" s="28" t="s">
        <v>228</v>
      </c>
      <c r="S2" s="33" t="s">
        <v>345</v>
      </c>
      <c r="T2" s="33" t="s">
        <v>356</v>
      </c>
      <c r="U2" s="33" t="s">
        <v>357</v>
      </c>
      <c r="V2" s="33" t="s">
        <v>358</v>
      </c>
      <c r="W2" s="33" t="s">
        <v>367</v>
      </c>
      <c r="X2" s="33" t="s">
        <v>368</v>
      </c>
      <c r="Y2" s="49" t="s">
        <v>369</v>
      </c>
      <c r="Z2" s="49" t="s">
        <v>370</v>
      </c>
      <c r="AA2" s="49" t="s">
        <v>396</v>
      </c>
      <c r="AB2" s="49" t="s">
        <v>397</v>
      </c>
      <c r="AC2" s="49" t="s">
        <v>398</v>
      </c>
      <c r="AD2" s="49" t="s">
        <v>399</v>
      </c>
      <c r="AE2" s="33" t="s">
        <v>400</v>
      </c>
      <c r="AF2" s="33" t="s">
        <v>416</v>
      </c>
      <c r="AG2" s="33" t="s">
        <v>417</v>
      </c>
      <c r="AH2" s="33" t="s">
        <v>418</v>
      </c>
      <c r="AI2" s="33" t="s">
        <v>567</v>
      </c>
      <c r="AJ2" s="33" t="s">
        <v>568</v>
      </c>
      <c r="AK2" s="33" t="s">
        <v>569</v>
      </c>
      <c r="AL2" s="33" t="s">
        <v>570</v>
      </c>
      <c r="AM2" s="33" t="s">
        <v>566</v>
      </c>
      <c r="AN2" s="33" t="s">
        <v>571</v>
      </c>
      <c r="AO2" s="33" t="s">
        <v>574</v>
      </c>
      <c r="AP2" s="33" t="s">
        <v>575</v>
      </c>
      <c r="AQ2" s="33" t="s">
        <v>576</v>
      </c>
      <c r="AR2" s="33" t="s">
        <v>577</v>
      </c>
      <c r="AS2" s="33" t="s">
        <v>578</v>
      </c>
      <c r="AT2" s="28" t="s">
        <v>579</v>
      </c>
      <c r="AU2" s="33" t="s">
        <v>582</v>
      </c>
      <c r="AV2" s="33" t="s">
        <v>583</v>
      </c>
      <c r="AW2" s="33" t="s">
        <v>584</v>
      </c>
      <c r="AX2" s="33" t="s">
        <v>585</v>
      </c>
      <c r="AY2" s="33" t="s">
        <v>586</v>
      </c>
      <c r="AZ2" s="33" t="s">
        <v>587</v>
      </c>
      <c r="BA2" s="33" t="s">
        <v>588</v>
      </c>
      <c r="BB2" s="33" t="s">
        <v>589</v>
      </c>
      <c r="BC2" s="33" t="s">
        <v>590</v>
      </c>
      <c r="BD2" s="33" t="s">
        <v>591</v>
      </c>
      <c r="BE2" s="33" t="s">
        <v>592</v>
      </c>
      <c r="BF2" s="33" t="s">
        <v>593</v>
      </c>
      <c r="BG2" s="33" t="s">
        <v>594</v>
      </c>
      <c r="BH2" s="33" t="s">
        <v>595</v>
      </c>
      <c r="BI2" s="33" t="s">
        <v>596</v>
      </c>
      <c r="BJ2" s="33" t="s">
        <v>597</v>
      </c>
      <c r="BK2" s="33" t="s">
        <v>598</v>
      </c>
      <c r="BL2" s="33" t="s">
        <v>599</v>
      </c>
      <c r="BM2" s="33" t="s">
        <v>600</v>
      </c>
      <c r="BN2" s="33" t="s">
        <v>601</v>
      </c>
      <c r="BO2" s="33" t="s">
        <v>602</v>
      </c>
      <c r="BP2" s="33" t="s">
        <v>603</v>
      </c>
      <c r="BQ2" s="33" t="s">
        <v>604</v>
      </c>
      <c r="BR2" s="33" t="s">
        <v>605</v>
      </c>
      <c r="BS2" s="33" t="s">
        <v>581</v>
      </c>
      <c r="BT2" s="33" t="s">
        <v>606</v>
      </c>
      <c r="BU2" s="33" t="s">
        <v>607</v>
      </c>
      <c r="BV2" s="33" t="s">
        <v>608</v>
      </c>
      <c r="BW2" s="33" t="s">
        <v>610</v>
      </c>
      <c r="BX2" s="33" t="s">
        <v>611</v>
      </c>
      <c r="BY2" s="33" t="s">
        <v>612</v>
      </c>
      <c r="BZ2" s="33" t="s">
        <v>613</v>
      </c>
      <c r="CA2" s="33" t="s">
        <v>678</v>
      </c>
      <c r="CB2" s="33" t="s">
        <v>679</v>
      </c>
      <c r="CC2" s="33" t="s">
        <v>680</v>
      </c>
      <c r="CD2" s="33" t="s">
        <v>681</v>
      </c>
      <c r="CE2" s="33" t="s">
        <v>682</v>
      </c>
      <c r="CF2" s="33" t="s">
        <v>683</v>
      </c>
      <c r="CG2" s="33" t="s">
        <v>684</v>
      </c>
      <c r="CH2" s="33" t="s">
        <v>685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441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>
        <v>397</v>
      </c>
      <c r="AM3" s="35">
        <v>363</v>
      </c>
      <c r="AN3" s="35">
        <v>402</v>
      </c>
      <c r="AO3" s="35">
        <v>444</v>
      </c>
      <c r="AP3" s="35">
        <v>443</v>
      </c>
      <c r="AQ3" s="35">
        <v>400</v>
      </c>
      <c r="AR3" s="35">
        <v>461</v>
      </c>
      <c r="AS3" s="35">
        <v>484</v>
      </c>
      <c r="AT3" s="35">
        <v>540</v>
      </c>
      <c r="AU3" s="35">
        <v>475</v>
      </c>
      <c r="AV3" s="35">
        <v>593</v>
      </c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359</v>
      </c>
      <c r="W4" s="35" t="s">
        <v>359</v>
      </c>
      <c r="X4" s="35" t="s">
        <v>359</v>
      </c>
      <c r="Y4" s="54" t="s">
        <v>359</v>
      </c>
      <c r="Z4" s="54" t="s">
        <v>359</v>
      </c>
      <c r="AA4" s="54" t="s">
        <v>359</v>
      </c>
      <c r="AB4" s="54" t="s">
        <v>359</v>
      </c>
      <c r="AC4" s="54" t="s">
        <v>359</v>
      </c>
      <c r="AD4" s="54" t="s">
        <v>359</v>
      </c>
      <c r="AE4" s="54" t="s">
        <v>359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>
        <v>71</v>
      </c>
      <c r="AM4" s="35">
        <v>106</v>
      </c>
      <c r="AN4" s="35">
        <v>171</v>
      </c>
      <c r="AO4" s="35">
        <v>216</v>
      </c>
      <c r="AP4" s="35">
        <v>281</v>
      </c>
      <c r="AQ4" s="35">
        <v>355</v>
      </c>
      <c r="AR4" s="35">
        <v>437</v>
      </c>
      <c r="AS4" s="35">
        <v>466</v>
      </c>
      <c r="AT4" s="30">
        <v>602</v>
      </c>
      <c r="AU4" s="30">
        <v>734</v>
      </c>
      <c r="AV4" s="30">
        <v>777</v>
      </c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609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35">
        <v>1</v>
      </c>
      <c r="AP5" s="35">
        <v>5</v>
      </c>
      <c r="AQ5" s="35">
        <v>40</v>
      </c>
      <c r="AR5" s="35">
        <v>122</v>
      </c>
      <c r="AS5" s="35">
        <v>305</v>
      </c>
      <c r="AT5" s="30">
        <v>475</v>
      </c>
      <c r="AU5" s="30">
        <v>704</v>
      </c>
      <c r="AV5" s="30">
        <v>840</v>
      </c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359</v>
      </c>
      <c r="W8" s="35" t="s">
        <v>359</v>
      </c>
      <c r="X8" s="35" t="s">
        <v>359</v>
      </c>
      <c r="Y8" s="54" t="s">
        <v>359</v>
      </c>
      <c r="Z8" s="54" t="s">
        <v>359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>
        <v>260</v>
      </c>
      <c r="AM8" s="35">
        <v>271</v>
      </c>
      <c r="AN8" s="35">
        <v>321</v>
      </c>
      <c r="AO8" s="35">
        <v>350</v>
      </c>
      <c r="AP8" s="35">
        <v>366</v>
      </c>
      <c r="AQ8" s="35">
        <v>325</v>
      </c>
      <c r="AR8" s="35">
        <v>296</v>
      </c>
      <c r="AS8" s="35">
        <v>240</v>
      </c>
      <c r="AT8" s="30">
        <v>265</v>
      </c>
      <c r="AU8" s="30">
        <v>263</v>
      </c>
      <c r="AV8" s="30">
        <v>241</v>
      </c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359</v>
      </c>
      <c r="DG8" s="54" t="s">
        <v>359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94"/>
      <c r="AR9" s="94"/>
      <c r="AS9" s="94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457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>
        <v>365</v>
      </c>
      <c r="AM10" s="35">
        <v>342</v>
      </c>
      <c r="AN10" s="35">
        <v>368</v>
      </c>
      <c r="AO10" s="35">
        <v>385</v>
      </c>
      <c r="AP10" s="35">
        <v>398</v>
      </c>
      <c r="AQ10" s="35">
        <v>375</v>
      </c>
      <c r="AR10" s="35">
        <v>405</v>
      </c>
      <c r="AS10" s="35">
        <v>411</v>
      </c>
      <c r="AT10" s="30">
        <v>429</v>
      </c>
      <c r="AU10" s="30">
        <v>407</v>
      </c>
      <c r="AV10" s="30">
        <v>451</v>
      </c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>3578-SUM(C3:C10)-C47-C48</f>
        <v>2853</v>
      </c>
      <c r="D11" s="30">
        <f>3886-SUM(D3:D10)-C47-C48</f>
        <v>3161</v>
      </c>
      <c r="E11" s="30">
        <f>3778-SUM(E3:E10)-C47-C48</f>
        <v>3053</v>
      </c>
      <c r="F11" s="30">
        <f>4012-SUM(F3:F10)-C47-C48</f>
        <v>3287</v>
      </c>
      <c r="G11" s="30">
        <f>3700-SUM(G3:G10)-C47-C48</f>
        <v>2970</v>
      </c>
      <c r="H11" s="30">
        <f>3859-SUM(H3:H10)-C47-C48</f>
        <v>3116</v>
      </c>
      <c r="I11" s="30">
        <f>3154-SUM(I3:I10)-C47-C48</f>
        <v>2384</v>
      </c>
      <c r="J11" s="30">
        <f>3145-SUM(J3:J10)-C47-C48</f>
        <v>2374</v>
      </c>
      <c r="K11" s="30">
        <f>3457-SUM(K2:K10)-C47-C48</f>
        <v>2670</v>
      </c>
      <c r="L11" s="30">
        <f>3851-SUM(L3:L10)-C47-C48</f>
        <v>3036</v>
      </c>
      <c r="M11" s="30">
        <f>3926-SUM(M3:M10)-M47-M48</f>
        <v>3632</v>
      </c>
      <c r="N11" s="30">
        <f>4388-SUM(N3:N10)-N47-N48</f>
        <v>4053</v>
      </c>
      <c r="O11" s="30">
        <f>4188-SUM(O3:O10)-O47-O48</f>
        <v>3868</v>
      </c>
      <c r="P11" s="30">
        <f>4475-SUM(P3:P10)-P47-P48</f>
        <v>4123</v>
      </c>
      <c r="Q11" s="30">
        <f>4510-SUM(Q3:Q10)-Q47-Q48</f>
        <v>4184</v>
      </c>
      <c r="R11" s="30">
        <f>4542-SUM(R3:R10)-R47-R48</f>
        <v>4201</v>
      </c>
      <c r="S11" s="30">
        <f>4322-SUM(S3:S10)</f>
        <v>4110</v>
      </c>
      <c r="T11" s="30">
        <f>4665-SUM(T3:T10)</f>
        <v>4410</v>
      </c>
      <c r="U11" s="30">
        <f>4788-SUM(U3:U10)</f>
        <v>4519</v>
      </c>
      <c r="V11" s="30">
        <f>5033-SUM(V3:V10)</f>
        <v>4746</v>
      </c>
      <c r="W11" s="30">
        <v>781</v>
      </c>
      <c r="X11" s="30">
        <f>4768-SUM(X3:X10)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>
        <v>733</v>
      </c>
      <c r="AM11" s="30">
        <v>772</v>
      </c>
      <c r="AN11" s="30">
        <v>767</v>
      </c>
      <c r="AO11" s="30">
        <v>778</v>
      </c>
      <c r="AP11" s="30"/>
      <c r="AQ11" s="95"/>
      <c r="AR11" s="95"/>
      <c r="AS11" s="95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>SUM(C11:F11)</f>
        <v>12354</v>
      </c>
      <c r="DC11" s="30">
        <f>SUM(G11:J11)</f>
        <v>10844</v>
      </c>
      <c r="DD11" s="30">
        <f>SUM(K11:N11)</f>
        <v>13391</v>
      </c>
      <c r="DE11" s="30">
        <f>SUM(O11:R11)</f>
        <v>16376</v>
      </c>
      <c r="DF11" s="50">
        <f>SUM(S11:V11)</f>
        <v>17785</v>
      </c>
      <c r="DG11" s="50">
        <f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>
        <v>820</v>
      </c>
      <c r="AP14" s="35">
        <v>835</v>
      </c>
      <c r="AQ14" s="35">
        <v>639</v>
      </c>
      <c r="AR14" s="35">
        <v>724</v>
      </c>
      <c r="AS14" s="35">
        <v>625</v>
      </c>
      <c r="AT14" s="30">
        <v>583</v>
      </c>
      <c r="AU14" s="30">
        <v>535</v>
      </c>
      <c r="AV14" s="30">
        <v>537</v>
      </c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30">
        <v>3</v>
      </c>
      <c r="AU22" s="30">
        <v>28</v>
      </c>
      <c r="AV22" s="30">
        <v>34</v>
      </c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619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676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>
        <v>49</v>
      </c>
      <c r="AP27" s="35">
        <v>207</v>
      </c>
      <c r="AQ27" s="35">
        <v>264</v>
      </c>
      <c r="AR27" s="35">
        <v>479</v>
      </c>
      <c r="AS27" s="35">
        <v>402</v>
      </c>
      <c r="AT27" s="28">
        <v>458</v>
      </c>
      <c r="AU27" s="28">
        <v>427</v>
      </c>
      <c r="AV27" s="28">
        <v>546</v>
      </c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359</v>
      </c>
      <c r="DG27" s="54" t="s">
        <v>359</v>
      </c>
      <c r="DH27" s="54" t="s">
        <v>359</v>
      </c>
      <c r="DI27" s="35" t="s">
        <v>476</v>
      </c>
      <c r="DJ27" s="66" t="s">
        <v>476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419</v>
      </c>
      <c r="V28" s="35" t="s">
        <v>359</v>
      </c>
      <c r="W28" s="33" t="s">
        <v>359</v>
      </c>
      <c r="X28" s="33" t="s">
        <v>359</v>
      </c>
      <c r="Y28" s="49" t="s">
        <v>359</v>
      </c>
      <c r="Z28" s="49" t="s">
        <v>359</v>
      </c>
      <c r="AA28" s="49" t="s">
        <v>359</v>
      </c>
      <c r="AB28" s="49">
        <v>2</v>
      </c>
      <c r="AC28" s="49" t="s">
        <v>359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>
        <v>8</v>
      </c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359</v>
      </c>
      <c r="W29" s="33" t="s">
        <v>359</v>
      </c>
      <c r="X29" s="33" t="s">
        <v>359</v>
      </c>
      <c r="Y29" s="49" t="s">
        <v>359</v>
      </c>
      <c r="Z29" s="49" t="s">
        <v>359</v>
      </c>
      <c r="AA29" s="49" t="s">
        <v>359</v>
      </c>
      <c r="AB29" s="49" t="s">
        <v>359</v>
      </c>
      <c r="AC29" s="49" t="s">
        <v>359</v>
      </c>
      <c r="AD29" s="49" t="s">
        <v>359</v>
      </c>
      <c r="AE29" s="33" t="s">
        <v>359</v>
      </c>
      <c r="AF29" s="35" t="s">
        <v>359</v>
      </c>
      <c r="AG29" s="54" t="s">
        <v>359</v>
      </c>
      <c r="AH29" s="54" t="s">
        <v>359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359</v>
      </c>
      <c r="DG29" s="54" t="s">
        <v>359</v>
      </c>
      <c r="DH29" s="54" t="s">
        <v>359</v>
      </c>
      <c r="DI29" s="35" t="s">
        <v>359</v>
      </c>
      <c r="DJ29" s="66" t="s">
        <v>359</v>
      </c>
      <c r="DK29" s="66" t="s">
        <v>359</v>
      </c>
      <c r="DL29" s="35" t="s">
        <v>359</v>
      </c>
      <c r="DM29" s="35" t="s">
        <v>359</v>
      </c>
      <c r="DN29" s="35" t="s">
        <v>359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359</v>
      </c>
      <c r="W30" s="33" t="s">
        <v>359</v>
      </c>
      <c r="X30" s="33" t="s">
        <v>359</v>
      </c>
      <c r="Y30" s="49" t="s">
        <v>359</v>
      </c>
      <c r="Z30" s="49" t="s">
        <v>359</v>
      </c>
      <c r="AA30" s="49" t="s">
        <v>359</v>
      </c>
      <c r="AB30" s="49" t="s">
        <v>359</v>
      </c>
      <c r="AC30" s="49" t="s">
        <v>359</v>
      </c>
      <c r="AD30" s="49" t="s">
        <v>359</v>
      </c>
      <c r="AE30" s="33" t="s">
        <v>359</v>
      </c>
      <c r="AF30" s="35" t="s">
        <v>359</v>
      </c>
      <c r="AG30" s="54" t="s">
        <v>359</v>
      </c>
      <c r="AH30" s="54" t="s">
        <v>359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359</v>
      </c>
      <c r="DG30" s="54" t="s">
        <v>359</v>
      </c>
      <c r="DH30" s="54" t="s">
        <v>359</v>
      </c>
      <c r="DI30" s="35" t="s">
        <v>359</v>
      </c>
      <c r="DJ30" s="66" t="s">
        <v>359</v>
      </c>
      <c r="DK30" s="66" t="s">
        <v>359</v>
      </c>
      <c r="DL30" s="35" t="s">
        <v>359</v>
      </c>
      <c r="DM30" s="35" t="s">
        <v>359</v>
      </c>
      <c r="DN30" s="35" t="s">
        <v>359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359</v>
      </c>
      <c r="DG31" s="54" t="s">
        <v>359</v>
      </c>
      <c r="DH31" s="54" t="s">
        <v>359</v>
      </c>
      <c r="DI31" s="35" t="s">
        <v>359</v>
      </c>
      <c r="DJ31" s="66" t="s">
        <v>359</v>
      </c>
      <c r="DK31" s="66" t="s">
        <v>359</v>
      </c>
      <c r="DL31" s="35" t="s">
        <v>359</v>
      </c>
      <c r="DM31" s="35" t="s">
        <v>359</v>
      </c>
      <c r="DN31" s="35" t="s">
        <v>359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359</v>
      </c>
      <c r="DG32" s="54" t="s">
        <v>359</v>
      </c>
      <c r="DH32" s="54" t="s">
        <v>359</v>
      </c>
      <c r="DI32" s="35" t="s">
        <v>359</v>
      </c>
      <c r="DJ32" s="66" t="s">
        <v>359</v>
      </c>
      <c r="DK32" s="66" t="s">
        <v>359</v>
      </c>
      <c r="DL32" s="35" t="s">
        <v>359</v>
      </c>
      <c r="DM32" s="35" t="s">
        <v>359</v>
      </c>
      <c r="DN32" s="35" t="s">
        <v>359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580</v>
      </c>
      <c r="V33" s="30"/>
      <c r="AF33" s="30"/>
      <c r="AG33" s="50"/>
      <c r="AH33" s="50"/>
      <c r="AI33" s="30">
        <v>358</v>
      </c>
      <c r="AJ33" s="30"/>
      <c r="AK33" s="30">
        <v>432</v>
      </c>
      <c r="AL33" s="30"/>
      <c r="AM33" s="30">
        <v>179</v>
      </c>
      <c r="AN33" s="30">
        <v>27</v>
      </c>
      <c r="AO33" s="30">
        <v>42</v>
      </c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459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>
        <v>58</v>
      </c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324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207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359</v>
      </c>
      <c r="AA35" s="49" t="s">
        <v>359</v>
      </c>
      <c r="AB35" s="49" t="s">
        <v>359</v>
      </c>
      <c r="AC35" s="49" t="s">
        <v>359</v>
      </c>
      <c r="AD35" s="49" t="s">
        <v>359</v>
      </c>
      <c r="AE35" s="33" t="s">
        <v>359</v>
      </c>
      <c r="AF35" s="35" t="s">
        <v>359</v>
      </c>
      <c r="AG35" s="54" t="s">
        <v>359</v>
      </c>
      <c r="AH35" s="54" t="s">
        <v>359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359</v>
      </c>
      <c r="DI35" s="35" t="s">
        <v>359</v>
      </c>
      <c r="DJ35" s="66" t="s">
        <v>359</v>
      </c>
      <c r="DK35" s="66" t="s">
        <v>359</v>
      </c>
      <c r="DL35" s="35" t="s">
        <v>359</v>
      </c>
      <c r="DM35" s="35" t="s">
        <v>359</v>
      </c>
      <c r="DN35" s="35" t="s">
        <v>359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235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359</v>
      </c>
      <c r="T36" s="33" t="s">
        <v>359</v>
      </c>
      <c r="U36" s="33" t="s">
        <v>359</v>
      </c>
      <c r="V36" s="30" t="str">
        <f>U36</f>
        <v>-</v>
      </c>
      <c r="W36" s="33" t="s">
        <v>359</v>
      </c>
      <c r="X36" s="33" t="s">
        <v>359</v>
      </c>
      <c r="Y36" s="49" t="s">
        <v>359</v>
      </c>
      <c r="Z36" s="49" t="s">
        <v>359</v>
      </c>
      <c r="AA36" s="49" t="s">
        <v>359</v>
      </c>
      <c r="AB36" s="49" t="s">
        <v>359</v>
      </c>
      <c r="AC36" s="49" t="s">
        <v>359</v>
      </c>
      <c r="AD36" s="49" t="s">
        <v>359</v>
      </c>
      <c r="AE36" s="49" t="s">
        <v>359</v>
      </c>
      <c r="AF36" s="35" t="s">
        <v>359</v>
      </c>
      <c r="AG36" s="54" t="s">
        <v>359</v>
      </c>
      <c r="AH36" s="54" t="s">
        <v>359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359</v>
      </c>
      <c r="DG36" s="54" t="s">
        <v>359</v>
      </c>
      <c r="DH36" s="54" t="s">
        <v>359</v>
      </c>
      <c r="DI36" s="35" t="s">
        <v>359</v>
      </c>
      <c r="DJ36" s="66" t="s">
        <v>359</v>
      </c>
      <c r="DK36" s="66" t="s">
        <v>359</v>
      </c>
      <c r="DL36" s="35" t="s">
        <v>359</v>
      </c>
      <c r="DM36" s="35" t="s">
        <v>359</v>
      </c>
      <c r="DN36" s="35" t="s">
        <v>359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458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>
        <v>224</v>
      </c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452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>
        <v>81</v>
      </c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573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>
        <f>93+105</f>
        <v>198</v>
      </c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572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>
        <v>8</v>
      </c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644</v>
      </c>
      <c r="DP40" s="85" t="s">
        <v>644</v>
      </c>
      <c r="DQ40" s="85" t="s">
        <v>644</v>
      </c>
      <c r="DR40" s="35"/>
      <c r="DS40" s="35"/>
      <c r="DT40" s="35"/>
      <c r="DU40" s="35"/>
      <c r="DV40" s="35"/>
    </row>
    <row r="41" spans="2:127" x14ac:dyDescent="0.2">
      <c r="B41" s="23" t="s">
        <v>446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>
        <v>180</v>
      </c>
      <c r="AM41" s="30">
        <v>169</v>
      </c>
      <c r="AN41" s="30">
        <v>186</v>
      </c>
      <c r="AO41" s="30">
        <v>187</v>
      </c>
      <c r="AP41" s="30">
        <v>181</v>
      </c>
      <c r="AQ41" s="30">
        <v>165</v>
      </c>
      <c r="AR41" s="30">
        <v>169</v>
      </c>
      <c r="AS41" s="30">
        <v>167</v>
      </c>
      <c r="AT41" s="28">
        <v>0</v>
      </c>
      <c r="AU41" s="28">
        <v>0</v>
      </c>
      <c r="AV41" s="28">
        <v>0</v>
      </c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453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>
        <v>635</v>
      </c>
      <c r="AM42" s="30">
        <v>540</v>
      </c>
      <c r="AN42" s="30">
        <v>555</v>
      </c>
      <c r="AO42" s="30">
        <v>449</v>
      </c>
      <c r="AP42" s="30">
        <v>476</v>
      </c>
      <c r="AQ42" s="30">
        <v>554</v>
      </c>
      <c r="AR42" s="30">
        <v>107</v>
      </c>
      <c r="AS42" s="30">
        <v>46</v>
      </c>
      <c r="AT42" s="28">
        <v>39</v>
      </c>
      <c r="AU42" s="28">
        <v>33</v>
      </c>
      <c r="AV42" s="28">
        <v>35</v>
      </c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454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>
        <v>427</v>
      </c>
      <c r="AM43" s="30">
        <v>319</v>
      </c>
      <c r="AN43" s="30">
        <v>361</v>
      </c>
      <c r="AO43" s="30">
        <v>357</v>
      </c>
      <c r="AP43" s="30">
        <v>407</v>
      </c>
      <c r="AQ43" s="30">
        <v>290</v>
      </c>
      <c r="AR43" s="30">
        <v>317</v>
      </c>
      <c r="AS43" s="30">
        <v>333</v>
      </c>
      <c r="AT43" s="28">
        <v>312</v>
      </c>
      <c r="AU43" s="28">
        <v>273</v>
      </c>
      <c r="AV43" s="28">
        <v>271</v>
      </c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455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>
        <v>384</v>
      </c>
      <c r="AM44" s="30">
        <v>344</v>
      </c>
      <c r="AN44" s="30">
        <v>362</v>
      </c>
      <c r="AO44" s="30">
        <v>338</v>
      </c>
      <c r="AP44" s="30">
        <v>318</v>
      </c>
      <c r="AQ44" s="30">
        <v>294</v>
      </c>
      <c r="AR44" s="30">
        <v>303</v>
      </c>
      <c r="AS44" s="30">
        <v>270</v>
      </c>
      <c r="AT44" s="28">
        <v>272</v>
      </c>
      <c r="AU44" s="28">
        <v>221</v>
      </c>
      <c r="AV44" s="28">
        <v>247</v>
      </c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456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>
        <v>412</v>
      </c>
      <c r="AM45" s="30">
        <v>406</v>
      </c>
      <c r="AN45" s="30">
        <v>369</v>
      </c>
      <c r="AO45" s="30">
        <v>325</v>
      </c>
      <c r="AP45" s="30">
        <v>341</v>
      </c>
      <c r="AQ45" s="30">
        <v>340</v>
      </c>
      <c r="AR45" s="30">
        <v>343</v>
      </c>
      <c r="AS45" s="30">
        <v>320</v>
      </c>
      <c r="AT45" s="28">
        <v>309</v>
      </c>
      <c r="AU45" s="28">
        <v>291</v>
      </c>
      <c r="AV45" s="28">
        <v>299</v>
      </c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359</v>
      </c>
      <c r="DG46" s="54" t="s">
        <v>359</v>
      </c>
      <c r="DH46" s="54" t="s">
        <v>359</v>
      </c>
      <c r="DI46" s="35" t="s">
        <v>359</v>
      </c>
      <c r="DJ46" s="66" t="s">
        <v>359</v>
      </c>
      <c r="DK46" s="66" t="s">
        <v>359</v>
      </c>
      <c r="DL46" s="35" t="s">
        <v>359</v>
      </c>
      <c r="DM46" s="35" t="s">
        <v>359</v>
      </c>
      <c r="DN46" s="35" t="s">
        <v>359</v>
      </c>
      <c r="DO46" s="35"/>
      <c r="DP46" s="35" t="s">
        <v>359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359</v>
      </c>
      <c r="T47" s="33" t="s">
        <v>359</v>
      </c>
      <c r="U47" s="28" t="s">
        <v>359</v>
      </c>
      <c r="V47" s="30" t="str">
        <f>U47</f>
        <v>-</v>
      </c>
      <c r="W47" s="33" t="s">
        <v>359</v>
      </c>
      <c r="X47" s="28" t="s">
        <v>359</v>
      </c>
      <c r="Y47" s="28" t="s">
        <v>359</v>
      </c>
      <c r="Z47" s="28" t="s">
        <v>359</v>
      </c>
      <c r="AA47" s="48" t="s">
        <v>359</v>
      </c>
      <c r="AB47" s="28" t="s">
        <v>359</v>
      </c>
      <c r="AC47" s="28" t="s">
        <v>359</v>
      </c>
      <c r="AD47" s="28" t="s">
        <v>359</v>
      </c>
      <c r="AE47" s="28" t="s">
        <v>359</v>
      </c>
      <c r="AF47" s="35" t="s">
        <v>359</v>
      </c>
      <c r="AG47" s="54" t="s">
        <v>359</v>
      </c>
      <c r="AH47" s="54" t="s">
        <v>359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359</v>
      </c>
      <c r="DG47" s="54" t="s">
        <v>359</v>
      </c>
      <c r="DH47" s="54" t="s">
        <v>359</v>
      </c>
      <c r="DI47" s="35" t="s">
        <v>359</v>
      </c>
      <c r="DJ47" s="66" t="s">
        <v>359</v>
      </c>
      <c r="DK47" s="66" t="s">
        <v>359</v>
      </c>
      <c r="DL47" s="35" t="s">
        <v>359</v>
      </c>
      <c r="DM47" s="35" t="s">
        <v>359</v>
      </c>
      <c r="DN47" s="35" t="s">
        <v>359</v>
      </c>
      <c r="DO47" s="35"/>
      <c r="DP47" s="35" t="s">
        <v>359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359</v>
      </c>
      <c r="T48" s="33" t="s">
        <v>359</v>
      </c>
      <c r="U48" s="28" t="s">
        <v>359</v>
      </c>
      <c r="V48" s="30" t="str">
        <f>U48</f>
        <v>-</v>
      </c>
      <c r="W48" s="33" t="s">
        <v>359</v>
      </c>
      <c r="X48" s="28" t="s">
        <v>359</v>
      </c>
      <c r="Y48" s="28" t="s">
        <v>359</v>
      </c>
      <c r="Z48" s="28" t="s">
        <v>359</v>
      </c>
      <c r="AA48" s="48" t="s">
        <v>359</v>
      </c>
      <c r="AB48" s="28" t="s">
        <v>359</v>
      </c>
      <c r="AC48" s="28" t="s">
        <v>359</v>
      </c>
      <c r="AD48" s="28" t="s">
        <v>359</v>
      </c>
      <c r="AE48" s="28" t="s">
        <v>359</v>
      </c>
      <c r="AF48" s="35" t="s">
        <v>359</v>
      </c>
      <c r="AG48" s="54" t="s">
        <v>359</v>
      </c>
      <c r="AH48" s="54" t="s">
        <v>359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359</v>
      </c>
      <c r="DG48" s="54" t="s">
        <v>359</v>
      </c>
      <c r="DH48" s="54" t="s">
        <v>359</v>
      </c>
      <c r="DI48" s="35" t="s">
        <v>359</v>
      </c>
      <c r="DJ48" s="66" t="s">
        <v>359</v>
      </c>
      <c r="DK48" s="66" t="s">
        <v>359</v>
      </c>
      <c r="DL48" s="35" t="s">
        <v>359</v>
      </c>
      <c r="DM48" s="35" t="s">
        <v>359</v>
      </c>
      <c r="DN48" s="35" t="s">
        <v>359</v>
      </c>
      <c r="DO48" s="35"/>
      <c r="DP48" s="35" t="s">
        <v>359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359</v>
      </c>
      <c r="DG49" s="54" t="s">
        <v>359</v>
      </c>
      <c r="DH49" s="54" t="s">
        <v>359</v>
      </c>
      <c r="DI49" s="35" t="s">
        <v>359</v>
      </c>
      <c r="DJ49" s="66" t="s">
        <v>359</v>
      </c>
      <c r="DK49" s="66" t="s">
        <v>359</v>
      </c>
      <c r="DL49" s="35" t="s">
        <v>359</v>
      </c>
      <c r="DM49" s="35" t="s">
        <v>359</v>
      </c>
      <c r="DN49" s="35" t="s">
        <v>359</v>
      </c>
      <c r="DO49" s="35"/>
      <c r="DP49" s="35" t="s">
        <v>359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359</v>
      </c>
      <c r="DG50" s="54" t="s">
        <v>359</v>
      </c>
      <c r="DH50" s="54" t="s">
        <v>359</v>
      </c>
      <c r="DI50" s="35" t="s">
        <v>359</v>
      </c>
      <c r="DJ50" s="66" t="s">
        <v>359</v>
      </c>
      <c r="DK50" s="66" t="s">
        <v>359</v>
      </c>
      <c r="DL50" s="35" t="s">
        <v>359</v>
      </c>
      <c r="DM50" s="35" t="s">
        <v>359</v>
      </c>
      <c r="DN50" s="35" t="s">
        <v>359</v>
      </c>
      <c r="DO50" s="35"/>
      <c r="DP50" s="35" t="s">
        <v>359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359</v>
      </c>
      <c r="DG51" s="54" t="s">
        <v>359</v>
      </c>
      <c r="DH51" s="54" t="s">
        <v>359</v>
      </c>
      <c r="DI51" s="35" t="s">
        <v>359</v>
      </c>
      <c r="DJ51" s="66" t="s">
        <v>359</v>
      </c>
      <c r="DK51" s="66" t="s">
        <v>359</v>
      </c>
      <c r="DL51" s="35" t="s">
        <v>359</v>
      </c>
      <c r="DM51" s="35" t="s">
        <v>359</v>
      </c>
      <c r="DN51" s="35" t="s">
        <v>359</v>
      </c>
      <c r="DO51" s="35"/>
      <c r="DP51" s="35" t="s">
        <v>359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359</v>
      </c>
      <c r="DG52" s="54" t="s">
        <v>359</v>
      </c>
      <c r="DH52" s="54" t="s">
        <v>359</v>
      </c>
      <c r="DI52" s="35" t="s">
        <v>359</v>
      </c>
      <c r="DJ52" s="66" t="s">
        <v>359</v>
      </c>
      <c r="DK52" s="66" t="s">
        <v>359</v>
      </c>
      <c r="DL52" s="35" t="s">
        <v>359</v>
      </c>
      <c r="DM52" s="35" t="s">
        <v>359</v>
      </c>
      <c r="DN52" s="35" t="s">
        <v>359</v>
      </c>
      <c r="DO52" s="35"/>
      <c r="DP52" s="35" t="s">
        <v>359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359</v>
      </c>
      <c r="W53" s="35" t="s">
        <v>359</v>
      </c>
      <c r="X53" s="30" t="s">
        <v>359</v>
      </c>
      <c r="Y53" s="30" t="s">
        <v>359</v>
      </c>
      <c r="Z53" s="30" t="s">
        <v>359</v>
      </c>
      <c r="AA53" s="50" t="s">
        <v>359</v>
      </c>
      <c r="AB53" s="30" t="s">
        <v>359</v>
      </c>
      <c r="AC53" s="30" t="s">
        <v>359</v>
      </c>
      <c r="AD53" s="30" t="s">
        <v>359</v>
      </c>
      <c r="AE53" s="30" t="s">
        <v>359</v>
      </c>
      <c r="AF53" s="35" t="s">
        <v>359</v>
      </c>
      <c r="AG53" s="54" t="s">
        <v>359</v>
      </c>
      <c r="AH53" s="54" t="s">
        <v>359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359</v>
      </c>
      <c r="DH53" s="54" t="s">
        <v>359</v>
      </c>
      <c r="DI53" s="35" t="s">
        <v>359</v>
      </c>
      <c r="DJ53" s="66" t="s">
        <v>359</v>
      </c>
      <c r="DK53" s="66" t="s">
        <v>359</v>
      </c>
      <c r="DL53" s="35" t="s">
        <v>359</v>
      </c>
      <c r="DM53" s="35" t="s">
        <v>359</v>
      </c>
      <c r="DN53" s="35" t="s">
        <v>359</v>
      </c>
      <c r="DO53" s="35"/>
      <c r="DP53" s="35" t="s">
        <v>359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359</v>
      </c>
      <c r="W54" s="35" t="s">
        <v>359</v>
      </c>
      <c r="X54" s="30" t="s">
        <v>359</v>
      </c>
      <c r="Y54" s="30" t="s">
        <v>359</v>
      </c>
      <c r="Z54" s="30" t="s">
        <v>359</v>
      </c>
      <c r="AA54" s="50" t="s">
        <v>359</v>
      </c>
      <c r="AB54" s="30" t="s">
        <v>359</v>
      </c>
      <c r="AC54" s="30" t="s">
        <v>359</v>
      </c>
      <c r="AD54" s="30" t="s">
        <v>359</v>
      </c>
      <c r="AE54" s="30" t="s">
        <v>359</v>
      </c>
      <c r="AF54" s="35" t="s">
        <v>359</v>
      </c>
      <c r="AG54" s="54" t="s">
        <v>359</v>
      </c>
      <c r="AH54" s="54" t="s">
        <v>359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359</v>
      </c>
      <c r="DG54" s="50" t="s">
        <v>359</v>
      </c>
      <c r="DH54" s="50" t="s">
        <v>359</v>
      </c>
      <c r="DI54" s="30" t="s">
        <v>359</v>
      </c>
      <c r="DJ54" s="65" t="s">
        <v>359</v>
      </c>
      <c r="DK54" s="65" t="s">
        <v>359</v>
      </c>
      <c r="DL54" s="30" t="s">
        <v>359</v>
      </c>
      <c r="DM54" s="30" t="s">
        <v>359</v>
      </c>
      <c r="DN54" s="30" t="s">
        <v>359</v>
      </c>
      <c r="DO54" s="30"/>
      <c r="DP54" s="30" t="s">
        <v>359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237</v>
      </c>
      <c r="C55" s="36">
        <f t="shared" ref="C55:AP55" si="115">SUM(C3:C54)</f>
        <v>6388</v>
      </c>
      <c r="D55" s="36">
        <f t="shared" si="115"/>
        <v>7111</v>
      </c>
      <c r="E55" s="36">
        <f t="shared" si="115"/>
        <v>6891</v>
      </c>
      <c r="F55" s="36">
        <f t="shared" si="115"/>
        <v>7329</v>
      </c>
      <c r="G55" s="36">
        <f t="shared" si="115"/>
        <v>6833</v>
      </c>
      <c r="H55" s="36">
        <f t="shared" si="115"/>
        <v>7150</v>
      </c>
      <c r="I55" s="36">
        <f t="shared" si="115"/>
        <v>5752</v>
      </c>
      <c r="J55" s="36">
        <f t="shared" si="115"/>
        <v>5594</v>
      </c>
      <c r="K55" s="36">
        <f t="shared" si="115"/>
        <v>6152</v>
      </c>
      <c r="L55" s="36">
        <f t="shared" si="115"/>
        <v>7091</v>
      </c>
      <c r="M55" s="36">
        <f t="shared" si="115"/>
        <v>7850</v>
      </c>
      <c r="N55" s="36">
        <f t="shared" si="115"/>
        <v>8491</v>
      </c>
      <c r="O55" s="36">
        <f t="shared" si="115"/>
        <v>8138</v>
      </c>
      <c r="P55" s="36">
        <f t="shared" si="115"/>
        <v>8418</v>
      </c>
      <c r="Q55" s="36">
        <f t="shared" si="115"/>
        <v>8580</v>
      </c>
      <c r="R55" s="36">
        <f t="shared" si="115"/>
        <v>8629</v>
      </c>
      <c r="S55" s="36">
        <f t="shared" si="115"/>
        <v>8295</v>
      </c>
      <c r="T55" s="36">
        <f t="shared" si="115"/>
        <v>8903</v>
      </c>
      <c r="U55" s="36">
        <f t="shared" si="115"/>
        <v>9096</v>
      </c>
      <c r="V55" s="36">
        <f t="shared" si="115"/>
        <v>8854</v>
      </c>
      <c r="W55" s="36">
        <f t="shared" si="115"/>
        <v>4807</v>
      </c>
      <c r="X55" s="36">
        <f t="shared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4189</v>
      </c>
      <c r="AJ55" s="51">
        <f t="shared" si="115"/>
        <v>4048</v>
      </c>
      <c r="AK55" s="51">
        <f t="shared" si="115"/>
        <v>4497</v>
      </c>
      <c r="AL55" s="51">
        <f t="shared" si="115"/>
        <v>4441</v>
      </c>
      <c r="AM55" s="51">
        <f t="shared" si="115"/>
        <v>3811</v>
      </c>
      <c r="AN55" s="51">
        <f t="shared" si="115"/>
        <v>3889</v>
      </c>
      <c r="AO55" s="51">
        <f>SUM(AO3:AO54)</f>
        <v>4741</v>
      </c>
      <c r="AP55" s="51">
        <f t="shared" si="115"/>
        <v>4258</v>
      </c>
      <c r="AQ55" s="36">
        <f t="shared" ref="AQ55:AT55" si="116">SUM(AQ3:AQ45)</f>
        <v>4041</v>
      </c>
      <c r="AR55" s="36">
        <f t="shared" si="116"/>
        <v>4163</v>
      </c>
      <c r="AS55" s="36">
        <f t="shared" si="116"/>
        <v>4069</v>
      </c>
      <c r="AT55" s="36">
        <f t="shared" si="116"/>
        <v>4287</v>
      </c>
      <c r="AU55" s="36">
        <f t="shared" ref="AU55:CH55" si="117">SUM(AU3:AU45)</f>
        <v>4391</v>
      </c>
      <c r="AV55" s="36">
        <f t="shared" si="117"/>
        <v>4871</v>
      </c>
      <c r="AW55" s="36">
        <f t="shared" si="117"/>
        <v>4922</v>
      </c>
      <c r="AX55" s="36">
        <f t="shared" si="117"/>
        <v>5243</v>
      </c>
      <c r="AY55" s="36">
        <f t="shared" si="117"/>
        <v>4929</v>
      </c>
      <c r="AZ55" s="36">
        <f t="shared" si="117"/>
        <v>5144</v>
      </c>
      <c r="BA55" s="36">
        <f t="shared" si="117"/>
        <v>5254</v>
      </c>
      <c r="BB55" s="36">
        <f t="shared" si="117"/>
        <v>5449</v>
      </c>
      <c r="BC55" s="36">
        <f t="shared" si="117"/>
        <v>5193</v>
      </c>
      <c r="BD55" s="36">
        <f t="shared" si="117"/>
        <v>5704</v>
      </c>
      <c r="BE55" s="36">
        <f t="shared" si="117"/>
        <v>5691</v>
      </c>
      <c r="BF55" s="36">
        <f t="shared" si="117"/>
        <v>5973</v>
      </c>
      <c r="BG55" s="36">
        <f t="shared" si="117"/>
        <v>5920</v>
      </c>
      <c r="BH55" s="36">
        <f t="shared" si="117"/>
        <v>6273</v>
      </c>
      <c r="BI55" s="36">
        <f t="shared" si="117"/>
        <v>6007</v>
      </c>
      <c r="BJ55" s="36">
        <f t="shared" si="117"/>
        <v>7945</v>
      </c>
      <c r="BK55" s="36">
        <f t="shared" si="117"/>
        <v>10781</v>
      </c>
      <c r="BL55" s="36">
        <f t="shared" si="117"/>
        <v>10129</v>
      </c>
      <c r="BM55" s="36">
        <f t="shared" si="117"/>
        <v>10540</v>
      </c>
      <c r="BN55" s="36">
        <f t="shared" si="117"/>
        <v>11068</v>
      </c>
      <c r="BO55" s="36">
        <f t="shared" si="117"/>
        <v>11073</v>
      </c>
      <c r="BP55" s="36">
        <f t="shared" si="117"/>
        <v>11703</v>
      </c>
      <c r="BQ55" s="36">
        <f t="shared" si="117"/>
        <v>11624</v>
      </c>
      <c r="BR55" s="36">
        <f t="shared" si="117"/>
        <v>11985</v>
      </c>
      <c r="BS55" s="36">
        <f t="shared" si="117"/>
        <v>11648</v>
      </c>
      <c r="BT55" s="36">
        <f t="shared" si="117"/>
        <v>11887</v>
      </c>
      <c r="BU55" s="36">
        <f t="shared" si="117"/>
        <v>11218</v>
      </c>
      <c r="BV55" s="36">
        <f t="shared" si="117"/>
        <v>11406</v>
      </c>
      <c r="BW55" s="36">
        <f t="shared" si="117"/>
        <v>11337</v>
      </c>
      <c r="BX55" s="36">
        <f t="shared" si="117"/>
        <v>11226</v>
      </c>
      <c r="BY55" s="36">
        <f t="shared" si="117"/>
        <v>10966</v>
      </c>
      <c r="BZ55" s="36">
        <f t="shared" si="117"/>
        <v>11477</v>
      </c>
      <c r="CA55" s="36">
        <f t="shared" si="117"/>
        <v>11865</v>
      </c>
      <c r="CB55" s="36">
        <f t="shared" si="117"/>
        <v>12201</v>
      </c>
      <c r="CC55" s="36">
        <f t="shared" si="117"/>
        <v>11481.919999999998</v>
      </c>
      <c r="CD55" s="36">
        <f t="shared" si="117"/>
        <v>12237.509999999998</v>
      </c>
      <c r="CE55" s="36">
        <f t="shared" si="117"/>
        <v>12858.51</v>
      </c>
      <c r="CF55" s="36">
        <f t="shared" si="117"/>
        <v>13203.61</v>
      </c>
      <c r="CG55" s="36">
        <f t="shared" si="117"/>
        <v>12522.314200000001</v>
      </c>
      <c r="CH55" s="36">
        <f t="shared" si="117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8">SUM(CY3:CY54)</f>
        <v>11988</v>
      </c>
      <c r="CZ55" s="36">
        <f t="shared" si="118"/>
        <v>15211</v>
      </c>
      <c r="DA55" s="36">
        <f t="shared" si="118"/>
        <v>16074</v>
      </c>
      <c r="DB55" s="36">
        <f t="shared" si="118"/>
        <v>27723</v>
      </c>
      <c r="DC55" s="36">
        <f t="shared" si="118"/>
        <v>25329</v>
      </c>
      <c r="DD55" s="36">
        <f t="shared" si="118"/>
        <v>30888</v>
      </c>
      <c r="DE55" s="36">
        <f t="shared" si="118"/>
        <v>33765</v>
      </c>
      <c r="DF55" s="51">
        <f t="shared" si="118"/>
        <v>35148</v>
      </c>
      <c r="DG55" s="51">
        <f t="shared" si="118"/>
        <v>23191</v>
      </c>
      <c r="DH55" s="51">
        <f t="shared" si="118"/>
        <v>21244</v>
      </c>
      <c r="DI55" s="36">
        <f t="shared" si="118"/>
        <v>17570</v>
      </c>
      <c r="DJ55" s="67">
        <f t="shared" si="118"/>
        <v>14951.65</v>
      </c>
      <c r="DK55" s="67">
        <f t="shared" si="118"/>
        <v>15202.6</v>
      </c>
      <c r="DL55" s="36">
        <f t="shared" si="118"/>
        <v>15052.625625000001</v>
      </c>
      <c r="DM55" s="36">
        <f t="shared" si="118"/>
        <v>19351.094343749999</v>
      </c>
      <c r="DN55" s="36">
        <f t="shared" si="118"/>
        <v>20749.339626562498</v>
      </c>
      <c r="DO55" s="36">
        <f t="shared" si="118"/>
        <v>22561</v>
      </c>
      <c r="DP55" s="36">
        <f t="shared" si="118"/>
        <v>26145</v>
      </c>
      <c r="DQ55" s="36">
        <f t="shared" si="118"/>
        <v>42518</v>
      </c>
      <c r="DR55" s="36">
        <f t="shared" si="118"/>
        <v>46385</v>
      </c>
      <c r="DS55" s="36">
        <f t="shared" si="118"/>
        <v>46159</v>
      </c>
      <c r="DT55" s="36">
        <f t="shared" si="118"/>
        <v>45006</v>
      </c>
      <c r="DU55" s="36">
        <f t="shared" si="118"/>
        <v>47785.430000000008</v>
      </c>
      <c r="DV55" s="36">
        <f t="shared" si="118"/>
        <v>53222.887100000007</v>
      </c>
      <c r="DW55" s="36">
        <f t="shared" si="118"/>
        <v>50366.817601000002</v>
      </c>
      <c r="DX55" s="36">
        <f t="shared" si="118"/>
        <v>52592.121500669993</v>
      </c>
      <c r="DY55" s="36">
        <f t="shared" si="118"/>
        <v>48784.710599943406</v>
      </c>
      <c r="DZ55" s="36">
        <f t="shared" si="118"/>
        <v>44866.147681520524</v>
      </c>
      <c r="EA55" s="36">
        <f t="shared" si="118"/>
        <v>45519.089753661916</v>
      </c>
      <c r="EB55" s="36">
        <f t="shared" si="118"/>
        <v>46766.199710131994</v>
      </c>
      <c r="EC55" s="36">
        <f t="shared" si="118"/>
        <v>47769.803901330248</v>
      </c>
      <c r="ED55" s="36">
        <f t="shared" si="118"/>
        <v>31883.763416195277</v>
      </c>
      <c r="EE55" s="36">
        <f t="shared" si="118"/>
        <v>28027.957708634898</v>
      </c>
      <c r="EF55" s="36">
        <f t="shared" si="118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>
        <v>1273</v>
      </c>
      <c r="AM56" s="30">
        <v>968</v>
      </c>
      <c r="AN56" s="30">
        <v>991</v>
      </c>
      <c r="AO56" s="30">
        <v>1007</v>
      </c>
      <c r="AP56" s="30">
        <v>966</v>
      </c>
      <c r="AQ56" s="30">
        <v>847</v>
      </c>
      <c r="AR56" s="30">
        <v>1013</v>
      </c>
      <c r="AS56" s="30">
        <v>1097</v>
      </c>
      <c r="AT56" s="30">
        <v>952</v>
      </c>
      <c r="AU56" s="30">
        <v>1052</v>
      </c>
      <c r="AV56" s="30">
        <v>1206</v>
      </c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9">+BW55-BW57</f>
        <v>2380.7700000000004</v>
      </c>
      <c r="BX56" s="30">
        <f t="shared" si="119"/>
        <v>2357.4599999999991</v>
      </c>
      <c r="BY56" s="30">
        <f t="shared" si="119"/>
        <v>2302.8599999999988</v>
      </c>
      <c r="BZ56" s="30">
        <f t="shared" si="119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20">+CC55-CC57</f>
        <v>2411.2031999999999</v>
      </c>
      <c r="CD56" s="30">
        <f t="shared" si="120"/>
        <v>2569.8770999999997</v>
      </c>
      <c r="CE56" s="30">
        <f t="shared" si="120"/>
        <v>2700.2870999999996</v>
      </c>
      <c r="CF56" s="30">
        <f t="shared" si="120"/>
        <v>2772.7580999999991</v>
      </c>
      <c r="CG56" s="30">
        <f t="shared" si="120"/>
        <v>2629.6859819999991</v>
      </c>
      <c r="CH56" s="30">
        <f t="shared" si="120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>DD55-DD57</f>
        <v>9884.16</v>
      </c>
      <c r="DE56" s="30">
        <f>DE55-DE57</f>
        <v>13479</v>
      </c>
      <c r="DF56" s="50">
        <f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1">DI55-DI57</f>
        <v>4743.8999999999996</v>
      </c>
      <c r="DJ56" s="65">
        <f t="shared" si="121"/>
        <v>4036.9454999999998</v>
      </c>
      <c r="DK56" s="65">
        <f t="shared" si="121"/>
        <v>4104.7020000000011</v>
      </c>
      <c r="DL56" s="30">
        <f t="shared" si="121"/>
        <v>4064.2089187500005</v>
      </c>
      <c r="DM56" s="30">
        <f t="shared" si="121"/>
        <v>5031.2845293749997</v>
      </c>
      <c r="DN56" s="30">
        <f t="shared" si="121"/>
        <v>5187.3349066406245</v>
      </c>
      <c r="DO56" s="30">
        <f t="shared" si="121"/>
        <v>5640.25</v>
      </c>
      <c r="DP56" s="30">
        <f t="shared" si="121"/>
        <v>26145</v>
      </c>
      <c r="DQ56" s="30"/>
      <c r="DR56" s="30"/>
      <c r="DS56" s="30"/>
      <c r="DT56" s="30"/>
      <c r="DU56" s="35">
        <f t="shared" ref="DU56" si="122">SUM(CA56:CD56)</f>
        <v>10453.290299999999</v>
      </c>
      <c r="DV56" s="35">
        <f t="shared" ref="DV56" si="123">SUM(CE56:CH56)</f>
        <v>10861.806290999997</v>
      </c>
      <c r="DW56" s="25">
        <f>+DW55-DW57</f>
        <v>10073.3635202</v>
      </c>
      <c r="DX56" s="25">
        <f t="shared" ref="DX56:EF56" si="124">+DX55-DX57</f>
        <v>10518.424300133993</v>
      </c>
      <c r="DY56" s="25">
        <f t="shared" si="124"/>
        <v>9756.9421199886783</v>
      </c>
      <c r="DZ56" s="25">
        <f t="shared" si="124"/>
        <v>8973.2295363041048</v>
      </c>
      <c r="EA56" s="25">
        <f t="shared" si="124"/>
        <v>9103.8179507323803</v>
      </c>
      <c r="EB56" s="25">
        <f t="shared" si="124"/>
        <v>9353.2399420263973</v>
      </c>
      <c r="EC56" s="25">
        <f t="shared" si="124"/>
        <v>9553.9607802660466</v>
      </c>
      <c r="ED56" s="25">
        <f t="shared" si="124"/>
        <v>6376.752683239054</v>
      </c>
      <c r="EE56" s="25">
        <f t="shared" si="124"/>
        <v>5605.5915417269789</v>
      </c>
      <c r="EF56" s="25">
        <f t="shared" si="124"/>
        <v>3034.7586875144243</v>
      </c>
    </row>
    <row r="57" spans="2:136" s="25" customFormat="1" x14ac:dyDescent="0.2">
      <c r="B57" s="25" t="s">
        <v>236</v>
      </c>
      <c r="C57" s="30">
        <f t="shared" ref="C57:Q57" si="125">C55-C56</f>
        <v>5021</v>
      </c>
      <c r="D57" s="30">
        <f t="shared" si="125"/>
        <v>5628</v>
      </c>
      <c r="E57" s="30">
        <f t="shared" si="125"/>
        <v>5408</v>
      </c>
      <c r="F57" s="30">
        <f t="shared" si="125"/>
        <v>5734</v>
      </c>
      <c r="G57" s="30">
        <f t="shared" si="125"/>
        <v>5357</v>
      </c>
      <c r="H57" s="30">
        <f t="shared" si="125"/>
        <v>5582</v>
      </c>
      <c r="I57" s="30">
        <f t="shared" si="125"/>
        <v>4287</v>
      </c>
      <c r="J57" s="30">
        <f t="shared" si="125"/>
        <v>4199</v>
      </c>
      <c r="K57" s="30">
        <f t="shared" si="125"/>
        <v>4812</v>
      </c>
      <c r="L57" s="30">
        <f t="shared" si="125"/>
        <v>5542</v>
      </c>
      <c r="M57" s="30">
        <f t="shared" si="125"/>
        <v>6228</v>
      </c>
      <c r="N57" s="30">
        <f t="shared" si="125"/>
        <v>6674</v>
      </c>
      <c r="O57" s="30">
        <f t="shared" si="125"/>
        <v>6481</v>
      </c>
      <c r="P57" s="30">
        <f t="shared" si="125"/>
        <v>6806</v>
      </c>
      <c r="Q57" s="30">
        <f t="shared" si="125"/>
        <v>6999</v>
      </c>
      <c r="R57" s="30"/>
      <c r="S57" s="30">
        <f t="shared" ref="S57:X57" si="126">S55-S56</f>
        <v>6882</v>
      </c>
      <c r="T57" s="30">
        <f t="shared" si="126"/>
        <v>7442</v>
      </c>
      <c r="U57" s="30">
        <f t="shared" si="126"/>
        <v>7534</v>
      </c>
      <c r="V57" s="30">
        <f t="shared" si="126"/>
        <v>7421</v>
      </c>
      <c r="W57" s="30">
        <f t="shared" si="126"/>
        <v>3501</v>
      </c>
      <c r="X57" s="30">
        <f t="shared" si="126"/>
        <v>7198</v>
      </c>
      <c r="Y57" s="30">
        <f>+Y55-Y56</f>
        <v>3518</v>
      </c>
      <c r="Z57" s="30">
        <f>Z55-Z56</f>
        <v>3697</v>
      </c>
      <c r="AA57" s="50">
        <f t="shared" ref="AA57:AF57" si="127">+AA55-AA56</f>
        <v>3668</v>
      </c>
      <c r="AB57" s="30">
        <f t="shared" si="127"/>
        <v>3953</v>
      </c>
      <c r="AC57" s="30">
        <f t="shared" si="127"/>
        <v>3938</v>
      </c>
      <c r="AD57" s="30">
        <f t="shared" si="127"/>
        <v>4087</v>
      </c>
      <c r="AE57" s="30">
        <f t="shared" si="127"/>
        <v>3948</v>
      </c>
      <c r="AF57" s="30">
        <f t="shared" si="127"/>
        <v>3198</v>
      </c>
      <c r="AG57" s="50">
        <f>AG55-AG56</f>
        <v>2749</v>
      </c>
      <c r="AH57" s="50">
        <f>AH55-AH56</f>
        <v>3116</v>
      </c>
      <c r="AI57" s="50">
        <f>AI55-AI56</f>
        <v>3126</v>
      </c>
      <c r="AJ57" s="50">
        <f>AJ55-AJ56</f>
        <v>2940</v>
      </c>
      <c r="AK57" s="50">
        <f>AK55-AK56</f>
        <v>3322</v>
      </c>
      <c r="AL57" s="30">
        <f>+AL55-AL56</f>
        <v>3168</v>
      </c>
      <c r="AM57" s="30">
        <f>+AM55-AM56</f>
        <v>2843</v>
      </c>
      <c r="AN57" s="30">
        <f>+AN55-AN56</f>
        <v>2898</v>
      </c>
      <c r="AO57" s="30">
        <f>+AO55-AO56</f>
        <v>3734</v>
      </c>
      <c r="AP57" s="30">
        <f>+AP55-AP56</f>
        <v>3292</v>
      </c>
      <c r="AQ57" s="30">
        <f>+AQ55-AQ56</f>
        <v>3194</v>
      </c>
      <c r="AR57" s="30">
        <f>+AR55-AR56</f>
        <v>3150</v>
      </c>
      <c r="AS57" s="30">
        <f>+AS55-AS56</f>
        <v>2972</v>
      </c>
      <c r="AT57" s="30">
        <f>+AT55-AT56</f>
        <v>3335</v>
      </c>
      <c r="AU57" s="30">
        <f>+AU55-AU56</f>
        <v>3339</v>
      </c>
      <c r="AV57" s="30">
        <f>+AV55-AV56</f>
        <v>3665</v>
      </c>
      <c r="AW57" s="30">
        <f t="shared" ref="AW57" si="128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29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30">BG55-BG56</f>
        <v>4096</v>
      </c>
      <c r="BH57" s="30">
        <f t="shared" si="130"/>
        <v>4301</v>
      </c>
      <c r="BI57" s="30"/>
      <c r="BJ57" s="30"/>
      <c r="BK57" s="30">
        <f t="shared" ref="BK57" si="131">BK55-BK56</f>
        <v>8557</v>
      </c>
      <c r="BL57" s="30">
        <f t="shared" ref="BL57:BN57" si="132">BL55-BL56</f>
        <v>7430</v>
      </c>
      <c r="BM57" s="30">
        <f t="shared" si="132"/>
        <v>8038</v>
      </c>
      <c r="BN57" s="30">
        <f t="shared" si="132"/>
        <v>8833</v>
      </c>
      <c r="BO57" s="30">
        <f t="shared" ref="BO57:BQ57" si="133">BO55-BO56</f>
        <v>8649</v>
      </c>
      <c r="BP57" s="30">
        <f t="shared" si="133"/>
        <v>9340</v>
      </c>
      <c r="BQ57" s="30">
        <f t="shared" si="133"/>
        <v>9333</v>
      </c>
      <c r="BR57" s="30">
        <f>BR55-BR56</f>
        <v>9629</v>
      </c>
      <c r="BS57" s="30">
        <f>BS55-BS56</f>
        <v>9229</v>
      </c>
      <c r="BT57" s="30">
        <f t="shared" ref="BT57" si="134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5">+BW55*0.79</f>
        <v>8956.23</v>
      </c>
      <c r="BX57" s="30">
        <f t="shared" si="135"/>
        <v>8868.5400000000009</v>
      </c>
      <c r="BY57" s="30">
        <f t="shared" si="135"/>
        <v>8663.1400000000012</v>
      </c>
      <c r="BZ57" s="30">
        <f t="shared" si="135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6">+CD55*0.79</f>
        <v>9667.6328999999987</v>
      </c>
      <c r="CE57" s="30">
        <f t="shared" si="136"/>
        <v>10158.222900000001</v>
      </c>
      <c r="CF57" s="30">
        <f t="shared" si="136"/>
        <v>10430.851900000001</v>
      </c>
      <c r="CG57" s="30">
        <f t="shared" si="136"/>
        <v>9892.6282180000017</v>
      </c>
      <c r="CH57" s="30">
        <f t="shared" si="136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>DD55*0.68</f>
        <v>21003.84</v>
      </c>
      <c r="DE57" s="30">
        <f>SUM(O57:R57)</f>
        <v>20286</v>
      </c>
      <c r="DF57" s="50">
        <f>SUM(S57:V57)</f>
        <v>29279</v>
      </c>
      <c r="DG57" s="50">
        <f>DG55-DG56</f>
        <v>17914</v>
      </c>
      <c r="DH57" s="50">
        <f>DH55-DH56</f>
        <v>15646</v>
      </c>
      <c r="DI57" s="30">
        <f t="shared" ref="DI57:DP57" si="137">DI55*DI87</f>
        <v>12826.1</v>
      </c>
      <c r="DJ57" s="65">
        <f t="shared" si="137"/>
        <v>10914.7045</v>
      </c>
      <c r="DK57" s="65">
        <f t="shared" si="137"/>
        <v>11097.897999999999</v>
      </c>
      <c r="DL57" s="30">
        <f t="shared" si="137"/>
        <v>10988.41670625</v>
      </c>
      <c r="DM57" s="30">
        <f t="shared" si="137"/>
        <v>14319.809814374999</v>
      </c>
      <c r="DN57" s="30">
        <f t="shared" si="137"/>
        <v>15562.004719921873</v>
      </c>
      <c r="DO57" s="30">
        <f t="shared" si="137"/>
        <v>16920.75</v>
      </c>
      <c r="DP57" s="30">
        <f t="shared" si="137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8">+DX55*0.8</f>
        <v>42073.697200536</v>
      </c>
      <c r="DY57" s="25">
        <f t="shared" si="138"/>
        <v>39027.768479954728</v>
      </c>
      <c r="DZ57" s="25">
        <f t="shared" si="138"/>
        <v>35892.918145216419</v>
      </c>
      <c r="EA57" s="25">
        <f t="shared" si="138"/>
        <v>36415.271802929536</v>
      </c>
      <c r="EB57" s="25">
        <f t="shared" si="138"/>
        <v>37412.959768105597</v>
      </c>
      <c r="EC57" s="25">
        <f t="shared" si="138"/>
        <v>38215.843121064201</v>
      </c>
      <c r="ED57" s="25">
        <f t="shared" si="138"/>
        <v>25507.010732956223</v>
      </c>
      <c r="EE57" s="25">
        <f t="shared" si="138"/>
        <v>22422.366166907919</v>
      </c>
      <c r="EF57" s="25">
        <f t="shared" si="138"/>
        <v>12139.034750057697</v>
      </c>
    </row>
    <row r="58" spans="2:136" s="25" customFormat="1" x14ac:dyDescent="0.2">
      <c r="B58" s="25" t="s">
        <v>238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>
        <v>1068</v>
      </c>
      <c r="AM58" s="30">
        <v>957</v>
      </c>
      <c r="AN58" s="30">
        <v>948</v>
      </c>
      <c r="AO58" s="30">
        <v>1029</v>
      </c>
      <c r="AP58" s="30">
        <v>1364</v>
      </c>
      <c r="AQ58" s="30">
        <v>1029</v>
      </c>
      <c r="AR58" s="30">
        <v>1135</v>
      </c>
      <c r="AS58" s="30">
        <v>983</v>
      </c>
      <c r="AT58" s="30">
        <v>1501</v>
      </c>
      <c r="AU58" s="30">
        <v>1068</v>
      </c>
      <c r="AV58" s="30">
        <v>1238</v>
      </c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39">+BX55*0.17</f>
        <v>1908.42</v>
      </c>
      <c r="BY58" s="30">
        <f t="shared" si="139"/>
        <v>1864.22</v>
      </c>
      <c r="BZ58" s="30">
        <f t="shared" si="139"/>
        <v>1951.0900000000001</v>
      </c>
      <c r="CA58" s="30">
        <v>1989</v>
      </c>
      <c r="CB58" s="30">
        <f>+BX58*1.01</f>
        <v>1927.5042000000001</v>
      </c>
      <c r="CC58" s="30">
        <f t="shared" ref="CC58:CH58" si="140">+BY58*1.01</f>
        <v>1882.8622</v>
      </c>
      <c r="CD58" s="30">
        <f t="shared" si="140"/>
        <v>1970.6009000000001</v>
      </c>
      <c r="CE58" s="30">
        <f t="shared" si="140"/>
        <v>2008.89</v>
      </c>
      <c r="CF58" s="30">
        <f t="shared" si="140"/>
        <v>1946.7792420000001</v>
      </c>
      <c r="CG58" s="30">
        <f t="shared" si="140"/>
        <v>1901.690822</v>
      </c>
      <c r="CH58" s="30">
        <f t="shared" si="140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1">+DN58*0.5</f>
        <v>641.88183164062491</v>
      </c>
      <c r="DP58" s="30">
        <f t="shared" si="141"/>
        <v>320.94091582031245</v>
      </c>
      <c r="DQ58" s="30"/>
      <c r="DR58" s="30"/>
      <c r="DS58" s="30"/>
      <c r="DT58" s="30"/>
      <c r="DU58" s="35">
        <f t="shared" ref="DU58:DU60" si="142">SUM(CA58:CD58)</f>
        <v>7769.9673000000012</v>
      </c>
      <c r="DV58" s="35">
        <f t="shared" ref="DV58:DV60" si="143">SUM(CE58:CH58)</f>
        <v>7847.6669730000003</v>
      </c>
      <c r="DW58" s="25">
        <f>+DW55*0.15</f>
        <v>7555.0226401500004</v>
      </c>
      <c r="DX58" s="25">
        <f t="shared" ref="DX58:EF58" si="144">+DX55*0.15</f>
        <v>7888.8182251004982</v>
      </c>
      <c r="DY58" s="25">
        <f t="shared" si="144"/>
        <v>7317.7065899915106</v>
      </c>
      <c r="DZ58" s="25">
        <f t="shared" si="144"/>
        <v>6729.9221522280786</v>
      </c>
      <c r="EA58" s="25">
        <f t="shared" si="144"/>
        <v>6827.863463049287</v>
      </c>
      <c r="EB58" s="25">
        <f t="shared" si="144"/>
        <v>7014.9299565197989</v>
      </c>
      <c r="EC58" s="25">
        <f t="shared" si="144"/>
        <v>7165.4705851995368</v>
      </c>
      <c r="ED58" s="25">
        <f t="shared" si="144"/>
        <v>4782.5645124292914</v>
      </c>
      <c r="EE58" s="25">
        <f t="shared" si="144"/>
        <v>4204.1936562952342</v>
      </c>
      <c r="EF58" s="25">
        <f t="shared" si="144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>
        <v>254</v>
      </c>
      <c r="AM59" s="30">
        <v>163</v>
      </c>
      <c r="AN59" s="30">
        <v>187</v>
      </c>
      <c r="AO59" s="30">
        <v>171</v>
      </c>
      <c r="AP59" s="30"/>
      <c r="AQ59" s="30"/>
      <c r="AR59" s="30"/>
      <c r="AS59" s="30">
        <v>193</v>
      </c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5">DI55*0.06</f>
        <v>1054.2</v>
      </c>
      <c r="DJ59" s="65">
        <f t="shared" si="145"/>
        <v>897.09899999999993</v>
      </c>
      <c r="DK59" s="65">
        <f t="shared" si="145"/>
        <v>912.15599999999995</v>
      </c>
      <c r="DL59" s="30">
        <f t="shared" si="145"/>
        <v>903.15753749999999</v>
      </c>
      <c r="DM59" s="30">
        <f t="shared" si="145"/>
        <v>1161.065660625</v>
      </c>
      <c r="DN59" s="30">
        <f t="shared" si="145"/>
        <v>1244.9603775937499</v>
      </c>
      <c r="DO59" s="30">
        <f t="shared" si="145"/>
        <v>1353.6599999999999</v>
      </c>
      <c r="DP59" s="30">
        <f t="shared" si="145"/>
        <v>1568.7</v>
      </c>
      <c r="DQ59" s="30"/>
      <c r="DR59" s="30"/>
      <c r="DS59" s="30"/>
      <c r="DT59" s="30"/>
      <c r="DU59" s="35">
        <f t="shared" si="142"/>
        <v>0</v>
      </c>
      <c r="DV59" s="35">
        <f t="shared" si="143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>
        <v>957</v>
      </c>
      <c r="AM60" s="30">
        <v>946</v>
      </c>
      <c r="AN60" s="30">
        <v>958</v>
      </c>
      <c r="AO60" s="30">
        <v>983</v>
      </c>
      <c r="AP60" s="30">
        <v>1189</v>
      </c>
      <c r="AQ60" s="30">
        <v>1016</v>
      </c>
      <c r="AR60" s="30">
        <v>1856</v>
      </c>
      <c r="AS60" s="30">
        <v>1132</v>
      </c>
      <c r="AT60" s="30">
        <v>1916</v>
      </c>
      <c r="AU60" s="30">
        <v>1136</v>
      </c>
      <c r="AV60" s="30">
        <v>1266</v>
      </c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6">+BT60</f>
        <v>2300</v>
      </c>
      <c r="BY60" s="30">
        <f t="shared" si="146"/>
        <v>3251</v>
      </c>
      <c r="BZ60" s="30">
        <f t="shared" si="146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7">+BZ60*1.01</f>
        <v>2535.1</v>
      </c>
      <c r="CE60" s="30">
        <f t="shared" ref="CE60" si="148">+CA60*1.01</f>
        <v>2369.46</v>
      </c>
      <c r="CF60" s="30">
        <f t="shared" ref="CF60" si="149">+CB60*1.01</f>
        <v>2346.23</v>
      </c>
      <c r="CG60" s="30">
        <f t="shared" ref="CG60" si="150">+CC60*1.01</f>
        <v>2346.23</v>
      </c>
      <c r="CH60" s="30">
        <f t="shared" ref="CH60" si="151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2"/>
        <v>9527.1</v>
      </c>
      <c r="DV60" s="35">
        <f t="shared" si="143"/>
        <v>9622.3709999999992</v>
      </c>
    </row>
    <row r="61" spans="2:136" x14ac:dyDescent="0.2">
      <c r="B61" s="1" t="s">
        <v>244</v>
      </c>
      <c r="C61" s="30">
        <f t="shared" ref="C61:R61" si="152">C60+C59+C58</f>
        <v>2154</v>
      </c>
      <c r="D61" s="30">
        <f t="shared" si="152"/>
        <v>2282</v>
      </c>
      <c r="E61" s="30">
        <f t="shared" si="152"/>
        <v>2304</v>
      </c>
      <c r="F61" s="30">
        <f t="shared" si="152"/>
        <v>2588</v>
      </c>
      <c r="G61" s="30">
        <f t="shared" si="152"/>
        <v>2283</v>
      </c>
      <c r="H61" s="30">
        <f t="shared" si="152"/>
        <v>2273</v>
      </c>
      <c r="I61" s="30">
        <f t="shared" si="152"/>
        <v>2231</v>
      </c>
      <c r="J61" s="30">
        <f t="shared" si="152"/>
        <v>2498</v>
      </c>
      <c r="K61" s="30">
        <f t="shared" si="152"/>
        <v>2192</v>
      </c>
      <c r="L61" s="30">
        <f t="shared" si="152"/>
        <v>2355</v>
      </c>
      <c r="M61" s="30">
        <f t="shared" si="152"/>
        <v>2392</v>
      </c>
      <c r="N61" s="30">
        <f t="shared" si="152"/>
        <v>2734</v>
      </c>
      <c r="O61" s="30">
        <f t="shared" si="152"/>
        <v>2348</v>
      </c>
      <c r="P61" s="30">
        <f>P60+P59+P58</f>
        <v>2358</v>
      </c>
      <c r="Q61" s="30">
        <f>Q60+Q59+Q58</f>
        <v>2330</v>
      </c>
      <c r="R61" s="30">
        <f t="shared" si="152"/>
        <v>2330</v>
      </c>
      <c r="S61" s="30">
        <f t="shared" ref="S61:Z61" si="153">S60+S59+S58</f>
        <v>2311</v>
      </c>
      <c r="T61" s="30">
        <f t="shared" si="153"/>
        <v>2306</v>
      </c>
      <c r="U61" s="30">
        <f t="shared" si="153"/>
        <v>2316</v>
      </c>
      <c r="V61" s="30">
        <f t="shared" si="153"/>
        <v>2612</v>
      </c>
      <c r="W61" s="30">
        <f t="shared" si="153"/>
        <v>2022</v>
      </c>
      <c r="X61" s="30">
        <f t="shared" si="153"/>
        <v>1979</v>
      </c>
      <c r="Y61" s="30">
        <f t="shared" si="153"/>
        <v>1947</v>
      </c>
      <c r="Z61" s="50">
        <f t="shared" si="153"/>
        <v>2281</v>
      </c>
      <c r="AA61" s="50">
        <f t="shared" ref="AA61:AK61" si="154">AA60+AA59+AA58</f>
        <v>2077</v>
      </c>
      <c r="AB61" s="30">
        <f t="shared" si="154"/>
        <v>2216</v>
      </c>
      <c r="AC61" s="30">
        <f t="shared" si="154"/>
        <v>2197</v>
      </c>
      <c r="AD61" s="30">
        <f t="shared" si="154"/>
        <v>2509</v>
      </c>
      <c r="AE61" s="30">
        <f t="shared" si="154"/>
        <v>2105</v>
      </c>
      <c r="AF61" s="30">
        <f>AF60+AF59+AF58</f>
        <v>2190</v>
      </c>
      <c r="AG61" s="50">
        <f t="shared" si="154"/>
        <v>4019</v>
      </c>
      <c r="AH61" s="50">
        <f t="shared" si="154"/>
        <v>2437</v>
      </c>
      <c r="AI61" s="50">
        <f t="shared" si="154"/>
        <v>2113</v>
      </c>
      <c r="AJ61" s="50">
        <f t="shared" si="154"/>
        <v>2211</v>
      </c>
      <c r="AK61" s="50">
        <f t="shared" si="154"/>
        <v>2067</v>
      </c>
      <c r="AL61" s="50">
        <f>AL60+AL59+AL58</f>
        <v>2279</v>
      </c>
      <c r="AM61" s="50">
        <f>AM60+AM59+AM58</f>
        <v>2066</v>
      </c>
      <c r="AN61" s="50">
        <f>AN60+AN59+AN58</f>
        <v>2093</v>
      </c>
      <c r="AO61" s="50">
        <f>AO60+AO59+AO58</f>
        <v>2183</v>
      </c>
      <c r="AP61" s="30">
        <f t="shared" ref="AP61" si="155">SUM(AP58:AP60)</f>
        <v>2553</v>
      </c>
      <c r="AQ61" s="30">
        <f t="shared" ref="AQ61:AR61" si="156">SUM(AQ58:AQ60)</f>
        <v>2045</v>
      </c>
      <c r="AR61" s="30">
        <f t="shared" si="156"/>
        <v>2991</v>
      </c>
      <c r="AS61" s="30">
        <f t="shared" ref="AS61" si="157">SUM(AS58:AS60)</f>
        <v>2308</v>
      </c>
      <c r="AT61" s="30">
        <f t="shared" ref="AT61" si="158">SUM(AT58:AT60)</f>
        <v>3417</v>
      </c>
      <c r="AU61" s="30">
        <f t="shared" ref="AU61:AV61" si="159">SUM(AU58:AU60)</f>
        <v>2204</v>
      </c>
      <c r="AV61" s="30">
        <f t="shared" si="159"/>
        <v>2504</v>
      </c>
      <c r="AW61" s="30">
        <f t="shared" ref="AW61:AX61" si="160">SUM(AW58:AW60)</f>
        <v>2223</v>
      </c>
      <c r="AX61" s="30">
        <f t="shared" si="160"/>
        <v>2675</v>
      </c>
      <c r="AY61" s="30">
        <f t="shared" ref="AY61:AZ61" si="161">SUM(AY58:AY60)</f>
        <v>2191</v>
      </c>
      <c r="AZ61" s="30">
        <f t="shared" si="161"/>
        <v>2377</v>
      </c>
      <c r="BA61" s="30">
        <f t="shared" ref="BA61:BB61" si="162">SUM(BA58:BA60)</f>
        <v>2316</v>
      </c>
      <c r="BB61" s="30">
        <f t="shared" si="162"/>
        <v>2692</v>
      </c>
      <c r="BC61" s="30">
        <f t="shared" ref="BC61:BD61" si="163">SUM(BC58:BC60)</f>
        <v>2149</v>
      </c>
      <c r="BD61" s="30">
        <f t="shared" si="163"/>
        <v>2472</v>
      </c>
      <c r="BG61" s="30">
        <f t="shared" ref="BG61:BH61" si="164">SUM(BG58:BG60)</f>
        <v>2354</v>
      </c>
      <c r="BH61" s="30">
        <f t="shared" si="164"/>
        <v>2401</v>
      </c>
      <c r="BK61" s="30">
        <f t="shared" ref="BK61" si="165">SUM(BK58:BK60)</f>
        <v>3978</v>
      </c>
      <c r="BL61" s="30">
        <f t="shared" ref="BL61:BN61" si="166">SUM(BL58:BL60)</f>
        <v>4150</v>
      </c>
      <c r="BM61" s="30">
        <f t="shared" si="166"/>
        <v>4205</v>
      </c>
      <c r="BN61" s="30">
        <f t="shared" si="166"/>
        <v>5017</v>
      </c>
      <c r="BO61" s="30">
        <f t="shared" ref="BO61:BR61" si="167">SUM(BO58:BO60)</f>
        <v>3885</v>
      </c>
      <c r="BP61" s="30">
        <f t="shared" si="167"/>
        <v>4129</v>
      </c>
      <c r="BQ61" s="30">
        <f t="shared" si="167"/>
        <v>5039</v>
      </c>
      <c r="BR61" s="30">
        <f t="shared" si="167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8">SUM(BV58:BV60)</f>
        <v>4776</v>
      </c>
      <c r="BW61" s="30">
        <f t="shared" si="168"/>
        <v>3968</v>
      </c>
      <c r="BX61" s="30">
        <f t="shared" si="168"/>
        <v>4208.42</v>
      </c>
      <c r="BY61" s="30">
        <f t="shared" si="168"/>
        <v>5115.22</v>
      </c>
      <c r="BZ61" s="30">
        <f t="shared" si="168"/>
        <v>4461.09</v>
      </c>
      <c r="CA61" s="30">
        <f t="shared" ref="CA61:CH61" si="169">SUM(CA58:CA60)</f>
        <v>4335</v>
      </c>
      <c r="CB61" s="30">
        <f t="shared" si="169"/>
        <v>4250.5042000000003</v>
      </c>
      <c r="CC61" s="30">
        <f t="shared" si="169"/>
        <v>4205.8621999999996</v>
      </c>
      <c r="CD61" s="30">
        <f t="shared" si="169"/>
        <v>4505.7008999999998</v>
      </c>
      <c r="CE61" s="30">
        <f t="shared" si="169"/>
        <v>4378.3500000000004</v>
      </c>
      <c r="CF61" s="30">
        <f t="shared" si="169"/>
        <v>4293.0092420000001</v>
      </c>
      <c r="CG61" s="30">
        <f t="shared" si="169"/>
        <v>4247.920822</v>
      </c>
      <c r="CH61" s="30">
        <f t="shared" si="169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70">SUM(DE58:DE60)</f>
        <v>9366</v>
      </c>
      <c r="DF61" s="50">
        <f t="shared" si="170"/>
        <v>9545</v>
      </c>
      <c r="DG61" s="50">
        <f t="shared" si="170"/>
        <v>8229</v>
      </c>
      <c r="DH61" s="50">
        <f t="shared" si="170"/>
        <v>8999</v>
      </c>
      <c r="DI61" s="30">
        <f t="shared" si="170"/>
        <v>5047.05</v>
      </c>
      <c r="DJ61" s="65">
        <f t="shared" si="170"/>
        <v>4690.3064999999997</v>
      </c>
      <c r="DK61" s="65">
        <f t="shared" si="170"/>
        <v>4515.703125</v>
      </c>
      <c r="DL61" s="30">
        <f t="shared" si="170"/>
        <v>3605.81788125</v>
      </c>
      <c r="DM61" s="30">
        <f t="shared" si="170"/>
        <v>3728.5929871874996</v>
      </c>
      <c r="DN61" s="30">
        <f t="shared" si="170"/>
        <v>2528.7240408749994</v>
      </c>
      <c r="DO61" s="30">
        <f t="shared" ref="DO61:DV61" si="171">SUM(DO58:DO60)</f>
        <v>1995.5418316406249</v>
      </c>
      <c r="DP61" s="30">
        <f t="shared" si="171"/>
        <v>1889.6409158203126</v>
      </c>
      <c r="DQ61" s="30">
        <f>SUM(DQ58:DQ60)</f>
        <v>0</v>
      </c>
      <c r="DR61" s="30">
        <f t="shared" si="171"/>
        <v>0</v>
      </c>
      <c r="DS61" s="30">
        <f t="shared" si="171"/>
        <v>0</v>
      </c>
      <c r="DT61" s="30">
        <f t="shared" si="171"/>
        <v>0</v>
      </c>
      <c r="DU61" s="30">
        <f>SUM(DU58:DU60)</f>
        <v>17297.067300000002</v>
      </c>
      <c r="DV61" s="30">
        <f t="shared" si="171"/>
        <v>17470.037972999999</v>
      </c>
      <c r="DW61" s="30">
        <f t="shared" ref="DW61:EF61" si="172">SUM(DW58:DW60)</f>
        <v>7555.0226401500004</v>
      </c>
      <c r="DX61" s="30">
        <f t="shared" si="172"/>
        <v>7888.8182251004982</v>
      </c>
      <c r="DY61" s="30">
        <f t="shared" si="172"/>
        <v>7317.7065899915106</v>
      </c>
      <c r="DZ61" s="30">
        <f t="shared" si="172"/>
        <v>6729.9221522280786</v>
      </c>
      <c r="EA61" s="30">
        <f t="shared" si="172"/>
        <v>6827.863463049287</v>
      </c>
      <c r="EB61" s="30">
        <f t="shared" si="172"/>
        <v>7014.9299565197989</v>
      </c>
      <c r="EC61" s="30">
        <f t="shared" si="172"/>
        <v>7165.4705851995368</v>
      </c>
      <c r="ED61" s="30">
        <f t="shared" si="172"/>
        <v>4782.5645124292914</v>
      </c>
      <c r="EE61" s="30">
        <f t="shared" si="172"/>
        <v>4204.1936562952342</v>
      </c>
      <c r="EF61" s="30">
        <f t="shared" si="172"/>
        <v>2276.0690156358182</v>
      </c>
    </row>
    <row r="62" spans="2:136" x14ac:dyDescent="0.2">
      <c r="B62" s="1" t="s">
        <v>243</v>
      </c>
      <c r="C62" s="30">
        <f t="shared" ref="C62:R62" si="173">C57-C61</f>
        <v>2867</v>
      </c>
      <c r="D62" s="30">
        <f t="shared" si="173"/>
        <v>3346</v>
      </c>
      <c r="E62" s="30">
        <f t="shared" si="173"/>
        <v>3104</v>
      </c>
      <c r="F62" s="30">
        <f t="shared" si="173"/>
        <v>3146</v>
      </c>
      <c r="G62" s="30">
        <f t="shared" si="173"/>
        <v>3074</v>
      </c>
      <c r="H62" s="30">
        <f t="shared" si="173"/>
        <v>3309</v>
      </c>
      <c r="I62" s="30">
        <f t="shared" si="173"/>
        <v>2056</v>
      </c>
      <c r="J62" s="30">
        <f t="shared" si="173"/>
        <v>1701</v>
      </c>
      <c r="K62" s="30">
        <f t="shared" si="173"/>
        <v>2620</v>
      </c>
      <c r="L62" s="30">
        <f t="shared" si="173"/>
        <v>3187</v>
      </c>
      <c r="M62" s="30">
        <f t="shared" si="173"/>
        <v>3836</v>
      </c>
      <c r="N62" s="30">
        <f t="shared" si="173"/>
        <v>3940</v>
      </c>
      <c r="O62" s="30">
        <f t="shared" si="173"/>
        <v>4133</v>
      </c>
      <c r="P62" s="30">
        <f>P57-P61</f>
        <v>4448</v>
      </c>
      <c r="Q62" s="30">
        <f>Q57-Q61</f>
        <v>4669</v>
      </c>
      <c r="R62" s="30">
        <f t="shared" si="173"/>
        <v>-2330</v>
      </c>
      <c r="S62" s="30">
        <f t="shared" ref="S62:Z62" si="174">S57-S61</f>
        <v>4571</v>
      </c>
      <c r="T62" s="30">
        <f t="shared" si="174"/>
        <v>5136</v>
      </c>
      <c r="U62" s="30">
        <f t="shared" si="174"/>
        <v>5218</v>
      </c>
      <c r="V62" s="30">
        <f t="shared" si="174"/>
        <v>4809</v>
      </c>
      <c r="W62" s="30">
        <f t="shared" si="174"/>
        <v>1479</v>
      </c>
      <c r="X62" s="30">
        <f t="shared" si="174"/>
        <v>5219</v>
      </c>
      <c r="Y62" s="30">
        <f t="shared" si="174"/>
        <v>1571</v>
      </c>
      <c r="Z62" s="50">
        <f t="shared" si="174"/>
        <v>1416</v>
      </c>
      <c r="AA62" s="50">
        <f t="shared" ref="AA62:AK62" si="175">AA57-AA61</f>
        <v>1591</v>
      </c>
      <c r="AB62" s="30">
        <f t="shared" si="175"/>
        <v>1737</v>
      </c>
      <c r="AC62" s="30">
        <f t="shared" si="175"/>
        <v>1741</v>
      </c>
      <c r="AD62" s="30">
        <f t="shared" si="175"/>
        <v>1578</v>
      </c>
      <c r="AE62" s="30">
        <f t="shared" si="175"/>
        <v>1843</v>
      </c>
      <c r="AF62" s="30">
        <f>AF57-AF61</f>
        <v>1008</v>
      </c>
      <c r="AG62" s="50">
        <f t="shared" si="175"/>
        <v>-1270</v>
      </c>
      <c r="AH62" s="50">
        <f t="shared" si="175"/>
        <v>679</v>
      </c>
      <c r="AI62" s="50">
        <f t="shared" si="175"/>
        <v>1013</v>
      </c>
      <c r="AJ62" s="50">
        <f t="shared" si="175"/>
        <v>729</v>
      </c>
      <c r="AK62" s="50">
        <f t="shared" si="175"/>
        <v>1255</v>
      </c>
      <c r="AL62" s="50">
        <f>AL57-AL61</f>
        <v>889</v>
      </c>
      <c r="AM62" s="50">
        <f>AM57-AM61</f>
        <v>777</v>
      </c>
      <c r="AN62" s="50">
        <f>AN57-AN61</f>
        <v>805</v>
      </c>
      <c r="AO62" s="50">
        <f>AO57-AO61</f>
        <v>1551</v>
      </c>
      <c r="AP62" s="30">
        <f t="shared" ref="AP62" si="176">AP57-AP61</f>
        <v>739</v>
      </c>
      <c r="AQ62" s="30">
        <f t="shared" ref="AQ62:AR62" si="177">AQ57-AQ61</f>
        <v>1149</v>
      </c>
      <c r="AR62" s="30">
        <f t="shared" si="177"/>
        <v>159</v>
      </c>
      <c r="AS62" s="30">
        <f t="shared" ref="AS62" si="178">AS57-AS61</f>
        <v>664</v>
      </c>
      <c r="AT62" s="30">
        <f t="shared" ref="AT62:AV62" si="179">AT57-AT61</f>
        <v>-82</v>
      </c>
      <c r="AU62" s="30">
        <f t="shared" si="179"/>
        <v>1135</v>
      </c>
      <c r="AV62" s="30">
        <f t="shared" si="179"/>
        <v>1161</v>
      </c>
      <c r="AW62" s="30">
        <f t="shared" ref="AW62:AX62" si="180">AW57-AW61</f>
        <v>1401</v>
      </c>
      <c r="AX62" s="30">
        <f t="shared" si="180"/>
        <v>1191</v>
      </c>
      <c r="AY62" s="30">
        <f t="shared" ref="AY62:AZ62" si="181">AY57-AY61</f>
        <v>1473</v>
      </c>
      <c r="AZ62" s="30">
        <f t="shared" si="181"/>
        <v>1328</v>
      </c>
      <c r="BA62" s="30">
        <f t="shared" ref="BA62:BB62" si="182">BA57-BA61</f>
        <v>1367</v>
      </c>
      <c r="BB62" s="30">
        <f t="shared" si="182"/>
        <v>1102</v>
      </c>
      <c r="BC62" s="30">
        <f t="shared" ref="BC62:BD62" si="183">BC57-BC61</f>
        <v>1473</v>
      </c>
      <c r="BD62" s="30">
        <f t="shared" si="183"/>
        <v>1621</v>
      </c>
      <c r="BG62" s="30">
        <f t="shared" ref="BG62:BH62" si="184">BG57-BG61</f>
        <v>1742</v>
      </c>
      <c r="BH62" s="30">
        <f t="shared" si="184"/>
        <v>1900</v>
      </c>
      <c r="BK62" s="30">
        <f t="shared" ref="BK62" si="185">BK57-BK61</f>
        <v>4579</v>
      </c>
      <c r="BL62" s="30">
        <f t="shared" ref="BL62:BN62" si="186">BL57-BL61</f>
        <v>3280</v>
      </c>
      <c r="BM62" s="30">
        <f t="shared" si="186"/>
        <v>3833</v>
      </c>
      <c r="BN62" s="30">
        <f t="shared" si="186"/>
        <v>3816</v>
      </c>
      <c r="BO62" s="30">
        <f t="shared" ref="BO62:BR62" si="187">BO57-BO61</f>
        <v>4764</v>
      </c>
      <c r="BP62" s="30">
        <f t="shared" si="187"/>
        <v>5211</v>
      </c>
      <c r="BQ62" s="30">
        <f t="shared" si="187"/>
        <v>4294</v>
      </c>
      <c r="BR62" s="30">
        <f t="shared" si="187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88">BV57-BV61</f>
        <v>4037</v>
      </c>
      <c r="BW62" s="30">
        <f t="shared" si="188"/>
        <v>4988.2299999999996</v>
      </c>
      <c r="BX62" s="30">
        <f t="shared" si="188"/>
        <v>4660.1200000000008</v>
      </c>
      <c r="BY62" s="30">
        <f t="shared" si="188"/>
        <v>3547.920000000001</v>
      </c>
      <c r="BZ62" s="30">
        <f t="shared" si="188"/>
        <v>4605.74</v>
      </c>
      <c r="CA62" s="30">
        <f>CA57-CA61</f>
        <v>4620</v>
      </c>
      <c r="CB62" s="30">
        <f t="shared" ref="CB62:CH62" si="189">CB57-CB61</f>
        <v>5388.2858000000006</v>
      </c>
      <c r="CC62" s="30">
        <f t="shared" si="189"/>
        <v>4864.8545999999988</v>
      </c>
      <c r="CD62" s="30">
        <f t="shared" si="189"/>
        <v>5161.9319999999989</v>
      </c>
      <c r="CE62" s="30">
        <f t="shared" si="189"/>
        <v>5779.8729000000003</v>
      </c>
      <c r="CF62" s="30">
        <f t="shared" si="189"/>
        <v>6137.8426580000014</v>
      </c>
      <c r="CG62" s="30">
        <f t="shared" si="189"/>
        <v>5644.7073960000016</v>
      </c>
      <c r="CH62" s="30">
        <f t="shared" si="189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si="190">DE57-DE61</f>
        <v>10920</v>
      </c>
      <c r="DF62" s="50">
        <f t="shared" si="190"/>
        <v>19734</v>
      </c>
      <c r="DG62" s="50">
        <f t="shared" si="190"/>
        <v>9685</v>
      </c>
      <c r="DH62" s="50">
        <f t="shared" si="190"/>
        <v>6647</v>
      </c>
      <c r="DI62" s="30">
        <f t="shared" si="190"/>
        <v>7779.05</v>
      </c>
      <c r="DJ62" s="65">
        <f t="shared" si="190"/>
        <v>6224.3980000000001</v>
      </c>
      <c r="DK62" s="65">
        <f t="shared" si="190"/>
        <v>6582.1948749999992</v>
      </c>
      <c r="DL62" s="30">
        <f t="shared" si="190"/>
        <v>7382.598825</v>
      </c>
      <c r="DM62" s="30">
        <f t="shared" si="190"/>
        <v>10591.2168271875</v>
      </c>
      <c r="DN62" s="30">
        <f t="shared" si="190"/>
        <v>13033.280679046875</v>
      </c>
      <c r="DO62" s="30">
        <f t="shared" ref="DO62:DT62" si="191">DO57-DO61</f>
        <v>14925.208168359375</v>
      </c>
      <c r="DP62" s="30">
        <f t="shared" si="191"/>
        <v>-1889.6409158203126</v>
      </c>
      <c r="DQ62" s="30">
        <f t="shared" si="191"/>
        <v>0</v>
      </c>
      <c r="DR62" s="30">
        <f t="shared" si="191"/>
        <v>0</v>
      </c>
      <c r="DS62" s="30">
        <f t="shared" si="191"/>
        <v>0</v>
      </c>
      <c r="DT62" s="30">
        <f t="shared" si="191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92">DW57-DW61</f>
        <v>32738.431440650002</v>
      </c>
      <c r="DX62" s="30">
        <f t="shared" si="192"/>
        <v>34184.878975435502</v>
      </c>
      <c r="DY62" s="30">
        <f t="shared" si="192"/>
        <v>31710.061889963217</v>
      </c>
      <c r="DZ62" s="30">
        <f t="shared" si="192"/>
        <v>29162.995992988341</v>
      </c>
      <c r="EA62" s="30">
        <f t="shared" si="192"/>
        <v>29587.408339880247</v>
      </c>
      <c r="EB62" s="30">
        <f t="shared" si="192"/>
        <v>30398.029811585799</v>
      </c>
      <c r="EC62" s="30">
        <f t="shared" si="192"/>
        <v>31050.372535864662</v>
      </c>
      <c r="ED62" s="30">
        <f t="shared" si="192"/>
        <v>20724.44622052693</v>
      </c>
      <c r="EE62" s="30">
        <f t="shared" si="192"/>
        <v>18218.172510612683</v>
      </c>
      <c r="EF62" s="30">
        <f t="shared" si="192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>
        <v>-20</v>
      </c>
      <c r="AM63" s="30">
        <v>208</v>
      </c>
      <c r="AN63" s="30">
        <v>104</v>
      </c>
      <c r="AO63" s="30">
        <v>277</v>
      </c>
      <c r="AP63" s="30">
        <v>-799</v>
      </c>
      <c r="AQ63" s="30">
        <v>299</v>
      </c>
      <c r="AR63" s="30">
        <v>-107</v>
      </c>
      <c r="AS63" s="30">
        <v>323</v>
      </c>
      <c r="AT63" s="30">
        <v>-238</v>
      </c>
      <c r="AU63" s="30">
        <v>520</v>
      </c>
      <c r="AV63" s="30">
        <v>454</v>
      </c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93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94">AVERAGE(BS63:BV63)</f>
        <v>162.375</v>
      </c>
      <c r="BX63" s="30">
        <f t="shared" si="194"/>
        <v>173.21875</v>
      </c>
      <c r="BY63" s="30">
        <f t="shared" si="194"/>
        <v>171.7734375</v>
      </c>
      <c r="BZ63" s="30">
        <f t="shared" si="194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95">DH94*$DY$69</f>
        <v>0</v>
      </c>
      <c r="DJ63" s="65">
        <f t="shared" si="195"/>
        <v>0</v>
      </c>
      <c r="DK63" s="65">
        <f t="shared" si="195"/>
        <v>0</v>
      </c>
      <c r="DL63" s="30">
        <f t="shared" si="195"/>
        <v>0</v>
      </c>
      <c r="DM63" s="30">
        <f t="shared" si="195"/>
        <v>0</v>
      </c>
      <c r="DN63" s="30">
        <f t="shared" si="195"/>
        <v>0</v>
      </c>
      <c r="DO63" s="30">
        <f t="shared" si="195"/>
        <v>0</v>
      </c>
      <c r="DP63" s="30">
        <f t="shared" si="195"/>
        <v>0</v>
      </c>
      <c r="DQ63" s="30"/>
      <c r="DR63" s="30"/>
      <c r="DS63" s="30"/>
      <c r="DT63" s="30"/>
      <c r="DU63" s="35">
        <f t="shared" ref="DU63" si="196">SUM(CA63:CD63)</f>
        <v>154</v>
      </c>
      <c r="DV63" s="35">
        <f t="shared" ref="DV63" si="197">SUM(CE63:CH63)</f>
        <v>0</v>
      </c>
      <c r="DX63" s="25">
        <f>DW94*$EI$72</f>
        <v>75.460087013200024</v>
      </c>
      <c r="DY63" s="25">
        <f t="shared" ref="DY63:EF63" si="198">DX94*$EI$72</f>
        <v>349.54279951278966</v>
      </c>
      <c r="DZ63" s="25">
        <f t="shared" si="198"/>
        <v>606.01963702859769</v>
      </c>
      <c r="EA63" s="25">
        <f t="shared" si="198"/>
        <v>844.17176206873319</v>
      </c>
      <c r="EB63" s="25">
        <f t="shared" si="198"/>
        <v>1087.624402884325</v>
      </c>
      <c r="EC63" s="25">
        <f t="shared" si="198"/>
        <v>1339.5096366000862</v>
      </c>
      <c r="ED63" s="25">
        <f t="shared" si="198"/>
        <v>1598.6286939798042</v>
      </c>
      <c r="EE63" s="25">
        <f t="shared" si="198"/>
        <v>1777.213293295858</v>
      </c>
      <c r="EF63" s="25">
        <f t="shared" si="198"/>
        <v>1937.1763797271265</v>
      </c>
    </row>
    <row r="64" spans="2:136" x14ac:dyDescent="0.2">
      <c r="B64" s="1" t="s">
        <v>104</v>
      </c>
      <c r="C64" s="30">
        <f t="shared" ref="C64:R64" si="199">C62+C63</f>
        <v>2911</v>
      </c>
      <c r="D64" s="30">
        <f t="shared" si="199"/>
        <v>3328</v>
      </c>
      <c r="E64" s="30">
        <f t="shared" si="199"/>
        <v>3150</v>
      </c>
      <c r="F64" s="30">
        <f t="shared" si="199"/>
        <v>3371</v>
      </c>
      <c r="G64" s="30">
        <f t="shared" si="199"/>
        <v>3130</v>
      </c>
      <c r="H64" s="30">
        <f t="shared" si="199"/>
        <v>3378</v>
      </c>
      <c r="I64" s="30">
        <f t="shared" si="199"/>
        <v>2208</v>
      </c>
      <c r="J64" s="30">
        <f t="shared" si="199"/>
        <v>1599</v>
      </c>
      <c r="K64" s="30">
        <f t="shared" si="199"/>
        <v>2724</v>
      </c>
      <c r="L64" s="30">
        <f t="shared" si="199"/>
        <v>3315</v>
      </c>
      <c r="M64" s="30">
        <f t="shared" si="199"/>
        <v>3964</v>
      </c>
      <c r="N64" s="30">
        <f t="shared" si="199"/>
        <v>3740</v>
      </c>
      <c r="O64" s="30">
        <f t="shared" si="199"/>
        <v>4258</v>
      </c>
      <c r="P64" s="30">
        <f t="shared" si="199"/>
        <v>4609</v>
      </c>
      <c r="Q64" s="30">
        <f>Q62+Q63</f>
        <v>4890</v>
      </c>
      <c r="R64" s="30">
        <f t="shared" si="199"/>
        <v>-2210</v>
      </c>
      <c r="S64" s="30">
        <f t="shared" ref="S64:AA64" si="200">S62+S63</f>
        <v>4795</v>
      </c>
      <c r="T64" s="30">
        <f t="shared" si="200"/>
        <v>5308</v>
      </c>
      <c r="U64" s="30">
        <f t="shared" si="200"/>
        <v>5387</v>
      </c>
      <c r="V64" s="30">
        <f t="shared" si="200"/>
        <v>5188</v>
      </c>
      <c r="W64" s="30">
        <f t="shared" si="200"/>
        <v>1463</v>
      </c>
      <c r="X64" s="30">
        <f t="shared" si="200"/>
        <v>5323</v>
      </c>
      <c r="Y64" s="30">
        <f t="shared" si="200"/>
        <v>1651</v>
      </c>
      <c r="Z64" s="50">
        <f t="shared" si="200"/>
        <v>1435</v>
      </c>
      <c r="AA64" s="50">
        <f t="shared" si="200"/>
        <v>1811</v>
      </c>
      <c r="AB64" s="30">
        <f t="shared" ref="AB64:AN64" si="201">AB62+AB63</f>
        <v>1830</v>
      </c>
      <c r="AC64" s="30">
        <f t="shared" si="201"/>
        <v>1838</v>
      </c>
      <c r="AD64" s="30">
        <f t="shared" si="201"/>
        <v>1618</v>
      </c>
      <c r="AE64" s="30">
        <f t="shared" si="201"/>
        <v>1877</v>
      </c>
      <c r="AF64" s="30">
        <f t="shared" si="201"/>
        <v>1079</v>
      </c>
      <c r="AG64" s="50">
        <f t="shared" si="201"/>
        <v>-713</v>
      </c>
      <c r="AH64" s="50">
        <f t="shared" si="201"/>
        <v>599</v>
      </c>
      <c r="AI64" s="50">
        <f t="shared" si="201"/>
        <v>1032</v>
      </c>
      <c r="AJ64" s="50">
        <f t="shared" si="201"/>
        <v>530</v>
      </c>
      <c r="AK64" s="50">
        <f t="shared" si="201"/>
        <v>1250</v>
      </c>
      <c r="AL64" s="50">
        <f t="shared" si="201"/>
        <v>869</v>
      </c>
      <c r="AM64" s="50">
        <f t="shared" si="201"/>
        <v>985</v>
      </c>
      <c r="AN64" s="50">
        <f t="shared" si="201"/>
        <v>909</v>
      </c>
      <c r="AO64" s="50">
        <f t="shared" ref="AO64" si="202">AO62+AO63</f>
        <v>1828</v>
      </c>
      <c r="AP64" s="30">
        <f t="shared" ref="AP64" si="203">AP62+AP63</f>
        <v>-60</v>
      </c>
      <c r="AQ64" s="30">
        <f t="shared" ref="AQ64:AS64" si="204">AQ62+AQ63</f>
        <v>1448</v>
      </c>
      <c r="AR64" s="30">
        <f t="shared" si="204"/>
        <v>52</v>
      </c>
      <c r="AS64" s="30">
        <f t="shared" si="204"/>
        <v>987</v>
      </c>
      <c r="AT64" s="30">
        <f t="shared" ref="AT64" si="205">AT62+AT63</f>
        <v>-320</v>
      </c>
      <c r="AU64" s="30">
        <f t="shared" ref="AU64:AV64" si="206">AU62+AU63</f>
        <v>1655</v>
      </c>
      <c r="AV64" s="30">
        <f t="shared" si="206"/>
        <v>1615</v>
      </c>
      <c r="AW64" s="30">
        <f t="shared" ref="AW64:AX64" si="207">AW62+AW63</f>
        <v>1647</v>
      </c>
      <c r="AX64" s="30">
        <f t="shared" si="207"/>
        <v>1361</v>
      </c>
      <c r="AY64" s="30">
        <f t="shared" ref="AY64:AZ64" si="208">AY62+AY63</f>
        <v>1768</v>
      </c>
      <c r="AZ64" s="30">
        <f t="shared" si="208"/>
        <v>1577</v>
      </c>
      <c r="BA64" s="30">
        <f t="shared" ref="BA64:BB64" si="209">BA62+BA63</f>
        <v>1608</v>
      </c>
      <c r="BB64" s="30">
        <f t="shared" si="209"/>
        <v>1375</v>
      </c>
      <c r="BC64" s="30">
        <f t="shared" ref="BC64:BD64" si="210">BC62+BC63</f>
        <v>1880</v>
      </c>
      <c r="BD64" s="30">
        <f t="shared" si="210"/>
        <v>2005</v>
      </c>
      <c r="BE64" s="30"/>
      <c r="BF64" s="30"/>
      <c r="BG64" s="30">
        <f t="shared" ref="BG64:BH64" si="211">BG62+BG63</f>
        <v>2003</v>
      </c>
      <c r="BH64" s="30">
        <f t="shared" si="211"/>
        <v>2161</v>
      </c>
      <c r="BI64" s="30"/>
      <c r="BJ64" s="30"/>
      <c r="BK64" s="30">
        <f t="shared" ref="BK64" si="212">BK62+BK63</f>
        <v>4676</v>
      </c>
      <c r="BL64" s="30">
        <f t="shared" ref="BL64:BN64" si="213">BL62+BL63</f>
        <v>3284</v>
      </c>
      <c r="BM64" s="30">
        <f t="shared" si="213"/>
        <v>3866</v>
      </c>
      <c r="BN64" s="30">
        <f t="shared" si="213"/>
        <v>3941</v>
      </c>
      <c r="BO64" s="30">
        <f t="shared" ref="BO64:BR64" si="214">BO62+BO63</f>
        <v>4781</v>
      </c>
      <c r="BP64" s="30">
        <f t="shared" si="214"/>
        <v>5250</v>
      </c>
      <c r="BQ64" s="30">
        <f t="shared" si="214"/>
        <v>4413</v>
      </c>
      <c r="BR64" s="30">
        <f t="shared" si="214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15">BV62+BV63</f>
        <v>4254</v>
      </c>
      <c r="BW64" s="30">
        <f t="shared" si="215"/>
        <v>5150.6049999999996</v>
      </c>
      <c r="BX64" s="30">
        <f t="shared" si="215"/>
        <v>4833.3387500000008</v>
      </c>
      <c r="BY64" s="30">
        <f t="shared" si="215"/>
        <v>3719.693437500001</v>
      </c>
      <c r="BZ64" s="30">
        <f t="shared" si="215"/>
        <v>4786.8317968749998</v>
      </c>
      <c r="CA64" s="30">
        <f t="shared" si="215"/>
        <v>4774</v>
      </c>
      <c r="CB64" s="30">
        <f t="shared" si="215"/>
        <v>5388.2858000000006</v>
      </c>
      <c r="CC64" s="30">
        <f t="shared" si="215"/>
        <v>4864.8545999999988</v>
      </c>
      <c r="CD64" s="30">
        <f t="shared" si="215"/>
        <v>5161.9319999999989</v>
      </c>
      <c r="CE64" s="30">
        <f t="shared" si="215"/>
        <v>5779.8729000000003</v>
      </c>
      <c r="CF64" s="30">
        <f t="shared" si="215"/>
        <v>6137.8426580000014</v>
      </c>
      <c r="CG64" s="30">
        <f t="shared" si="215"/>
        <v>5644.7073960000016</v>
      </c>
      <c r="CH64" s="30">
        <f t="shared" si="215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si="216">DE63+DE62</f>
        <v>11547</v>
      </c>
      <c r="DF64" s="50">
        <f t="shared" si="216"/>
        <v>20678</v>
      </c>
      <c r="DG64" s="50">
        <f t="shared" si="216"/>
        <v>9872</v>
      </c>
      <c r="DH64" s="50">
        <f t="shared" si="216"/>
        <v>7097</v>
      </c>
      <c r="DI64" s="30">
        <f t="shared" si="216"/>
        <v>7779.05</v>
      </c>
      <c r="DJ64" s="65">
        <f t="shared" si="216"/>
        <v>6224.3980000000001</v>
      </c>
      <c r="DK64" s="65">
        <f t="shared" si="216"/>
        <v>6582.1948749999992</v>
      </c>
      <c r="DL64" s="30">
        <f t="shared" si="216"/>
        <v>7382.598825</v>
      </c>
      <c r="DM64" s="30">
        <f t="shared" si="216"/>
        <v>10591.2168271875</v>
      </c>
      <c r="DN64" s="30">
        <f t="shared" si="216"/>
        <v>13033.280679046875</v>
      </c>
      <c r="DO64" s="30">
        <f t="shared" ref="DO64:DT64" si="217">DO63+DO62</f>
        <v>14925.208168359375</v>
      </c>
      <c r="DP64" s="30">
        <f t="shared" si="217"/>
        <v>-1889.6409158203126</v>
      </c>
      <c r="DQ64" s="30">
        <f t="shared" si="217"/>
        <v>0</v>
      </c>
      <c r="DR64" s="30">
        <f t="shared" si="217"/>
        <v>0</v>
      </c>
      <c r="DS64" s="30">
        <f t="shared" si="217"/>
        <v>0</v>
      </c>
      <c r="DT64" s="30">
        <f t="shared" si="217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18">DW63+DW62</f>
        <v>32738.431440650002</v>
      </c>
      <c r="DX64" s="30">
        <f t="shared" si="218"/>
        <v>34260.3390624487</v>
      </c>
      <c r="DY64" s="30">
        <f t="shared" si="218"/>
        <v>32059.604689476007</v>
      </c>
      <c r="DZ64" s="30">
        <f t="shared" si="218"/>
        <v>29769.01563001694</v>
      </c>
      <c r="EA64" s="30">
        <f t="shared" si="218"/>
        <v>30431.580101948981</v>
      </c>
      <c r="EB64" s="30">
        <f t="shared" si="218"/>
        <v>31485.654214470123</v>
      </c>
      <c r="EC64" s="30">
        <f t="shared" si="218"/>
        <v>32389.88217246475</v>
      </c>
      <c r="ED64" s="30">
        <f t="shared" si="218"/>
        <v>22323.074914506735</v>
      </c>
      <c r="EE64" s="30">
        <f t="shared" si="218"/>
        <v>19995.385803908543</v>
      </c>
      <c r="EF64" s="30">
        <f t="shared" si="218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>
        <v>134</v>
      </c>
      <c r="AM65" s="30">
        <f>49-1</f>
        <v>48</v>
      </c>
      <c r="AN65" s="30">
        <v>114</v>
      </c>
      <c r="AO65" s="30">
        <v>276</v>
      </c>
      <c r="AP65" s="30">
        <v>-87</v>
      </c>
      <c r="AQ65" s="30">
        <v>249</v>
      </c>
      <c r="AR65" s="30">
        <v>162</v>
      </c>
      <c r="AS65" s="30">
        <v>257</v>
      </c>
      <c r="AT65" s="30">
        <v>-191</v>
      </c>
      <c r="AU65" s="30">
        <v>449</v>
      </c>
      <c r="AV65" s="30">
        <v>427</v>
      </c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19">+BW64*0.2</f>
        <v>1030.1209999999999</v>
      </c>
      <c r="BX65" s="30">
        <f t="shared" si="219"/>
        <v>966.66775000000018</v>
      </c>
      <c r="BY65" s="30">
        <f t="shared" si="219"/>
        <v>743.93868750000024</v>
      </c>
      <c r="BZ65" s="30">
        <f t="shared" si="219"/>
        <v>957.366359375</v>
      </c>
      <c r="CA65" s="30">
        <f>392+340</f>
        <v>732</v>
      </c>
      <c r="CB65" s="30">
        <f t="shared" ref="CB65:CH65" si="220">+CB64*0.2</f>
        <v>1077.6571600000002</v>
      </c>
      <c r="CC65" s="30">
        <f t="shared" si="220"/>
        <v>972.97091999999975</v>
      </c>
      <c r="CD65" s="30">
        <f t="shared" si="220"/>
        <v>1032.3863999999999</v>
      </c>
      <c r="CE65" s="30">
        <f t="shared" si="220"/>
        <v>1155.9745800000001</v>
      </c>
      <c r="CF65" s="30">
        <f t="shared" si="220"/>
        <v>1227.5685316000004</v>
      </c>
      <c r="CG65" s="30">
        <f t="shared" si="220"/>
        <v>1128.9414792000005</v>
      </c>
      <c r="CH65" s="30">
        <f t="shared" si="220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21">DO64*0.28</f>
        <v>4179.058287140625</v>
      </c>
      <c r="DP65" s="30">
        <f t="shared" si="221"/>
        <v>-529.09945642968762</v>
      </c>
      <c r="DQ65" s="30"/>
      <c r="DR65" s="30"/>
      <c r="DS65" s="30"/>
      <c r="DT65" s="30"/>
      <c r="DU65" s="35">
        <f t="shared" ref="DU65" si="222">SUM(CA65:CD65)</f>
        <v>3815.0144799999998</v>
      </c>
      <c r="DV65" s="35">
        <f t="shared" ref="DV65" si="223">SUM(CE65:CH65)</f>
        <v>4678.2085672000012</v>
      </c>
      <c r="DW65" s="25">
        <f>+DW64*0.2</f>
        <v>6547.6862881300003</v>
      </c>
      <c r="DX65" s="25">
        <f t="shared" ref="DX65:EF65" si="224">+DX64*0.2</f>
        <v>6852.0678124897404</v>
      </c>
      <c r="DY65" s="25">
        <f t="shared" si="224"/>
        <v>6411.9209378952019</v>
      </c>
      <c r="DZ65" s="25">
        <f t="shared" si="224"/>
        <v>5953.8031260033886</v>
      </c>
      <c r="EA65" s="25">
        <f t="shared" si="224"/>
        <v>6086.3160203897969</v>
      </c>
      <c r="EB65" s="25">
        <f t="shared" si="224"/>
        <v>6297.1308428940247</v>
      </c>
      <c r="EC65" s="25">
        <f t="shared" si="224"/>
        <v>6477.9764344929499</v>
      </c>
      <c r="ED65" s="25">
        <f t="shared" si="224"/>
        <v>4464.6149829013475</v>
      </c>
      <c r="EE65" s="25">
        <f t="shared" si="224"/>
        <v>3999.0771607817087</v>
      </c>
      <c r="EF65" s="25">
        <f t="shared" si="224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9</v>
      </c>
      <c r="AM66" s="30">
        <v>0</v>
      </c>
      <c r="AN66" s="30">
        <v>0</v>
      </c>
      <c r="AO66" s="30">
        <v>11</v>
      </c>
      <c r="AP66" s="28">
        <v>14</v>
      </c>
      <c r="AQ66" s="28">
        <v>13</v>
      </c>
      <c r="AR66" s="28">
        <v>20</v>
      </c>
      <c r="AS66" s="30">
        <v>24</v>
      </c>
      <c r="AT66" s="28">
        <v>9</v>
      </c>
      <c r="AU66" s="28">
        <v>11</v>
      </c>
      <c r="AV66" s="28">
        <v>22</v>
      </c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25">AVERAGE(BS66:BV66)</f>
        <v>4.4375</v>
      </c>
      <c r="BX66" s="30">
        <f t="shared" si="225"/>
        <v>4.296875</v>
      </c>
      <c r="BY66" s="30">
        <f t="shared" si="225"/>
        <v>3.37109375</v>
      </c>
      <c r="BZ66" s="30">
        <f t="shared" si="225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26">DN66*0.1</f>
        <v>3.1020000000000011E-4</v>
      </c>
      <c r="DP66" s="30">
        <f t="shared" si="226"/>
        <v>3.1020000000000011E-5</v>
      </c>
      <c r="DQ66" s="30">
        <f t="shared" si="226"/>
        <v>3.1020000000000014E-6</v>
      </c>
      <c r="DR66" s="30">
        <f t="shared" si="226"/>
        <v>3.1020000000000017E-7</v>
      </c>
      <c r="DS66" s="30">
        <f t="shared" si="226"/>
        <v>3.1020000000000016E-8</v>
      </c>
      <c r="DT66" s="30">
        <f t="shared" si="226"/>
        <v>3.1020000000000019E-9</v>
      </c>
      <c r="DU66" s="35">
        <f t="shared" ref="DU66" si="227">SUM(CA66:CD66)</f>
        <v>3</v>
      </c>
      <c r="DV66" s="35">
        <f t="shared" ref="DV66" si="228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440</v>
      </c>
      <c r="C67" s="30">
        <f t="shared" ref="C67:R67" si="229">C64-C65-C66</f>
        <v>2521</v>
      </c>
      <c r="D67" s="28">
        <f t="shared" si="229"/>
        <v>3189</v>
      </c>
      <c r="E67" s="28">
        <f t="shared" si="229"/>
        <v>2488</v>
      </c>
      <c r="F67" s="28">
        <f t="shared" si="229"/>
        <v>3038</v>
      </c>
      <c r="G67" s="28">
        <f t="shared" si="229"/>
        <v>2651</v>
      </c>
      <c r="H67" s="28">
        <f t="shared" si="229"/>
        <v>2935</v>
      </c>
      <c r="I67" s="30">
        <f t="shared" si="229"/>
        <v>1929</v>
      </c>
      <c r="J67" s="30">
        <f t="shared" si="229"/>
        <v>1766</v>
      </c>
      <c r="K67" s="30">
        <f t="shared" si="229"/>
        <v>2515</v>
      </c>
      <c r="L67" s="30">
        <f t="shared" si="229"/>
        <v>2864</v>
      </c>
      <c r="M67" s="30">
        <f t="shared" si="229"/>
        <v>3411</v>
      </c>
      <c r="N67" s="30">
        <f t="shared" si="229"/>
        <v>3346</v>
      </c>
      <c r="O67" s="30">
        <f t="shared" si="229"/>
        <v>3669</v>
      </c>
      <c r="P67" s="30">
        <f t="shared" si="229"/>
        <v>4076</v>
      </c>
      <c r="Q67" s="30">
        <f>Q64-Q65-Q66</f>
        <v>4236</v>
      </c>
      <c r="R67" s="30">
        <f t="shared" si="229"/>
        <v>-1857.5</v>
      </c>
      <c r="S67" s="30">
        <f t="shared" ref="S67:Y67" si="230">S64-S65-S66</f>
        <v>4049</v>
      </c>
      <c r="T67" s="30">
        <f t="shared" si="230"/>
        <v>4550</v>
      </c>
      <c r="U67" s="30">
        <f t="shared" si="230"/>
        <v>4629</v>
      </c>
      <c r="V67" s="30">
        <f t="shared" si="230"/>
        <v>4672</v>
      </c>
      <c r="W67" s="30">
        <f t="shared" si="230"/>
        <v>754</v>
      </c>
      <c r="X67" s="30">
        <f>X64-X65-X66</f>
        <v>4658</v>
      </c>
      <c r="Y67" s="30">
        <f t="shared" si="230"/>
        <v>986</v>
      </c>
      <c r="Z67" s="50">
        <f>Z64-Z65-Z66</f>
        <v>505</v>
      </c>
      <c r="AA67" s="50">
        <f>AA64-AA65-AA66</f>
        <v>1030</v>
      </c>
      <c r="AB67" s="30">
        <f t="shared" ref="AB67:AK67" si="231">+AB64-AB65-AB66</f>
        <v>942</v>
      </c>
      <c r="AC67" s="30">
        <f t="shared" si="231"/>
        <v>977</v>
      </c>
      <c r="AD67" s="30">
        <f t="shared" si="231"/>
        <v>876</v>
      </c>
      <c r="AE67" s="30">
        <f t="shared" si="231"/>
        <v>951</v>
      </c>
      <c r="AF67" s="30">
        <f t="shared" si="231"/>
        <v>665</v>
      </c>
      <c r="AG67" s="50">
        <f t="shared" si="231"/>
        <v>-713</v>
      </c>
      <c r="AH67" s="50">
        <f t="shared" si="231"/>
        <v>760</v>
      </c>
      <c r="AI67" s="50">
        <f t="shared" si="231"/>
        <v>967</v>
      </c>
      <c r="AJ67" s="50">
        <f t="shared" si="231"/>
        <v>536</v>
      </c>
      <c r="AK67" s="50">
        <f t="shared" si="231"/>
        <v>1124</v>
      </c>
      <c r="AL67" s="50">
        <f>+AL64-AL65-AL66</f>
        <v>726</v>
      </c>
      <c r="AM67" s="50">
        <f>+AM64-AM65-AM66</f>
        <v>937</v>
      </c>
      <c r="AN67" s="50">
        <f>+AN64-AN65-AN66</f>
        <v>795</v>
      </c>
      <c r="AO67" s="50">
        <f>+AO64-AO65-AO66</f>
        <v>1541</v>
      </c>
      <c r="AP67" s="30">
        <f t="shared" ref="AP67" si="232">AP64-AP65-AP66</f>
        <v>13</v>
      </c>
      <c r="AQ67" s="30">
        <f t="shared" ref="AQ67:AS67" si="233">AQ64-AQ65-AQ66</f>
        <v>1186</v>
      </c>
      <c r="AR67" s="30">
        <f t="shared" si="233"/>
        <v>-130</v>
      </c>
      <c r="AS67" s="30">
        <f t="shared" si="233"/>
        <v>706</v>
      </c>
      <c r="AT67" s="30">
        <f t="shared" ref="AT67" si="234">AT64-AT65-AT66</f>
        <v>-138</v>
      </c>
      <c r="AU67" s="30">
        <f t="shared" ref="AU67:AV67" si="235">AU64-AU65-AU66</f>
        <v>1195</v>
      </c>
      <c r="AV67" s="30">
        <f t="shared" si="235"/>
        <v>1166</v>
      </c>
      <c r="AW67" s="30">
        <f t="shared" ref="AW67:AX67" si="236">AW64-AW65-AW66</f>
        <v>1287</v>
      </c>
      <c r="AX67" s="30">
        <f t="shared" si="236"/>
        <v>1064</v>
      </c>
      <c r="AY67" s="30">
        <f t="shared" ref="AY67:AZ67" si="237">AY64-AY65-AY66</f>
        <v>1400</v>
      </c>
      <c r="AZ67" s="30">
        <f t="shared" si="237"/>
        <v>1218</v>
      </c>
      <c r="BA67" s="30">
        <f t="shared" ref="BA67:BB67" si="238">BA64-BA65-BA66</f>
        <v>1229</v>
      </c>
      <c r="BB67" s="30">
        <f t="shared" si="238"/>
        <v>1122</v>
      </c>
      <c r="BC67" s="30">
        <f t="shared" ref="BC67:BD67" si="239">BC64-BC65-BC66</f>
        <v>1547</v>
      </c>
      <c r="BD67" s="30">
        <f t="shared" si="239"/>
        <v>1646</v>
      </c>
      <c r="BG67" s="30">
        <f t="shared" ref="BG67:BH67" si="240">BG64-BG65-BG66</f>
        <v>1734</v>
      </c>
      <c r="BH67" s="30">
        <f t="shared" si="240"/>
        <v>1817</v>
      </c>
      <c r="BK67" s="30">
        <f t="shared" ref="BK67" si="241">BK64-BK65-BK66</f>
        <v>4205</v>
      </c>
      <c r="BL67" s="30">
        <f t="shared" ref="BL67:BN67" si="242">BL64-BL65-BL66</f>
        <v>1572</v>
      </c>
      <c r="BM67" s="30">
        <f t="shared" si="242"/>
        <v>3481</v>
      </c>
      <c r="BN67" s="30">
        <f t="shared" si="242"/>
        <v>3331</v>
      </c>
      <c r="BO67" s="30">
        <f t="shared" ref="BO67:BR67" si="243">BO64-BO65-BO66</f>
        <v>3969</v>
      </c>
      <c r="BP67" s="30">
        <f t="shared" si="243"/>
        <v>4460</v>
      </c>
      <c r="BQ67" s="30">
        <f t="shared" si="243"/>
        <v>3802</v>
      </c>
      <c r="BR67" s="30">
        <f t="shared" si="243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44">BV64-BV65-BV66</f>
        <v>4254</v>
      </c>
      <c r="BW67" s="30">
        <f t="shared" si="244"/>
        <v>4116.0464999999995</v>
      </c>
      <c r="BX67" s="30">
        <f t="shared" si="244"/>
        <v>3862.3741250000007</v>
      </c>
      <c r="BY67" s="30">
        <f t="shared" si="244"/>
        <v>2972.383656250001</v>
      </c>
      <c r="BZ67" s="30">
        <f t="shared" si="244"/>
        <v>3826.4390703125</v>
      </c>
      <c r="CA67" s="30">
        <f t="shared" si="244"/>
        <v>4039</v>
      </c>
      <c r="CB67" s="30">
        <f t="shared" si="244"/>
        <v>4310.6286400000008</v>
      </c>
      <c r="CC67" s="30">
        <f t="shared" si="244"/>
        <v>3891.883679999999</v>
      </c>
      <c r="CD67" s="30">
        <f t="shared" si="244"/>
        <v>4129.5455999999995</v>
      </c>
      <c r="CE67" s="30">
        <f t="shared" si="244"/>
        <v>4623.8983200000002</v>
      </c>
      <c r="CF67" s="30">
        <f t="shared" si="244"/>
        <v>4910.2741264000015</v>
      </c>
      <c r="CG67" s="30">
        <f t="shared" si="244"/>
        <v>4515.7659168000009</v>
      </c>
      <c r="CH67" s="30">
        <f t="shared" si="244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>DE64-DE65-DE66</f>
        <v>10123.5</v>
      </c>
      <c r="DF67" s="50">
        <f>DF64-DF65-DF66</f>
        <v>17900</v>
      </c>
      <c r="DG67" s="50">
        <f>DG64-DG65-DG66</f>
        <v>6903</v>
      </c>
      <c r="DH67" s="50">
        <f>DH64-DH65-DH66</f>
        <v>3825</v>
      </c>
      <c r="DI67" s="30">
        <f t="shared" ref="DI67:DN67" si="245">DI64-DI65-DI66</f>
        <v>5212.9255000000003</v>
      </c>
      <c r="DJ67" s="65">
        <f t="shared" si="245"/>
        <v>4450.5465599999998</v>
      </c>
      <c r="DK67" s="65">
        <f t="shared" si="245"/>
        <v>4736.0783099999999</v>
      </c>
      <c r="DL67" s="30">
        <f t="shared" si="245"/>
        <v>5315.1609539999999</v>
      </c>
      <c r="DM67" s="30">
        <f t="shared" si="245"/>
        <v>7625.6450955749988</v>
      </c>
      <c r="DN67" s="30">
        <f t="shared" si="245"/>
        <v>9383.958986913749</v>
      </c>
      <c r="DO67" s="30">
        <f>DN67*(1+DY70)</f>
        <v>9383.958986913749</v>
      </c>
      <c r="DP67" s="30">
        <f t="shared" ref="DP67" si="246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47">+DW64-DW65-DW66</f>
        <v>26190.745152520001</v>
      </c>
      <c r="DX67" s="30">
        <f t="shared" si="247"/>
        <v>27408.271249958962</v>
      </c>
      <c r="DY67" s="30">
        <f t="shared" si="247"/>
        <v>25647.683751580807</v>
      </c>
      <c r="DZ67" s="30">
        <f t="shared" si="247"/>
        <v>23815.212504013551</v>
      </c>
      <c r="EA67" s="30">
        <f t="shared" si="247"/>
        <v>24345.264081559184</v>
      </c>
      <c r="EB67" s="30">
        <f t="shared" si="247"/>
        <v>25188.523371576099</v>
      </c>
      <c r="EC67" s="30">
        <f t="shared" si="247"/>
        <v>25911.9057379718</v>
      </c>
      <c r="ED67" s="30">
        <f t="shared" si="247"/>
        <v>17858.459931605386</v>
      </c>
      <c r="EE67" s="30">
        <f t="shared" si="247"/>
        <v>15996.308643126835</v>
      </c>
      <c r="EF67" s="30">
        <f t="shared" si="247"/>
        <v>9440.1136913192058</v>
      </c>
      <c r="EG67" s="30">
        <f>+EF67*(1+$EI$71)</f>
        <v>9345.7125544060145</v>
      </c>
      <c r="EH67" s="30">
        <f t="shared" ref="EH67:FY67" si="248">+EG67*(1+$EI$71)</f>
        <v>9252.255428861954</v>
      </c>
      <c r="EI67" s="30">
        <f t="shared" si="248"/>
        <v>9159.7328745733339</v>
      </c>
      <c r="EJ67" s="30">
        <f t="shared" si="248"/>
        <v>9068.1355458276012</v>
      </c>
      <c r="EK67" s="30">
        <f t="shared" si="248"/>
        <v>8977.4541903693244</v>
      </c>
      <c r="EL67" s="30">
        <f t="shared" si="248"/>
        <v>8887.6796484656315</v>
      </c>
      <c r="EM67" s="30">
        <f t="shared" si="248"/>
        <v>8798.8028519809759</v>
      </c>
      <c r="EN67" s="30">
        <f t="shared" si="248"/>
        <v>8710.8148234611654</v>
      </c>
      <c r="EO67" s="30">
        <f t="shared" si="248"/>
        <v>8623.7066752265528</v>
      </c>
      <c r="EP67" s="30">
        <f t="shared" si="248"/>
        <v>8537.4696084742864</v>
      </c>
      <c r="EQ67" s="30">
        <f t="shared" si="248"/>
        <v>8452.0949123895425</v>
      </c>
      <c r="ER67" s="30">
        <f t="shared" si="248"/>
        <v>8367.5739632656478</v>
      </c>
      <c r="ES67" s="30">
        <f t="shared" si="248"/>
        <v>8283.8982236329921</v>
      </c>
      <c r="ET67" s="30">
        <f t="shared" si="248"/>
        <v>8201.0592413966624</v>
      </c>
      <c r="EU67" s="30">
        <f t="shared" si="248"/>
        <v>8119.0486489826953</v>
      </c>
      <c r="EV67" s="30">
        <f t="shared" si="248"/>
        <v>8037.8581624928684</v>
      </c>
      <c r="EW67" s="30">
        <f t="shared" si="248"/>
        <v>7957.4795808679401</v>
      </c>
      <c r="EX67" s="30">
        <f t="shared" si="248"/>
        <v>7877.9047850592606</v>
      </c>
      <c r="EY67" s="30">
        <f t="shared" si="248"/>
        <v>7799.1257372086675</v>
      </c>
      <c r="EZ67" s="30">
        <f t="shared" si="248"/>
        <v>7721.1344798365808</v>
      </c>
      <c r="FA67" s="30">
        <f t="shared" si="248"/>
        <v>7643.9231350382152</v>
      </c>
      <c r="FB67" s="30">
        <f t="shared" si="248"/>
        <v>7567.4839036878329</v>
      </c>
      <c r="FC67" s="30">
        <f t="shared" si="248"/>
        <v>7491.8090646509545</v>
      </c>
      <c r="FD67" s="30">
        <f t="shared" si="248"/>
        <v>7416.8909740044446</v>
      </c>
      <c r="FE67" s="30">
        <f t="shared" si="248"/>
        <v>7342.7220642643997</v>
      </c>
      <c r="FF67" s="30">
        <f t="shared" si="248"/>
        <v>7269.2948436217557</v>
      </c>
      <c r="FG67" s="30">
        <f t="shared" si="248"/>
        <v>7196.6018951855385</v>
      </c>
      <c r="FH67" s="30">
        <f t="shared" si="248"/>
        <v>7124.6358762336831</v>
      </c>
      <c r="FI67" s="30">
        <f t="shared" si="248"/>
        <v>7053.3895174713462</v>
      </c>
      <c r="FJ67" s="30">
        <f t="shared" si="248"/>
        <v>6982.8556222966326</v>
      </c>
      <c r="FK67" s="30">
        <f t="shared" si="248"/>
        <v>6913.027066073666</v>
      </c>
      <c r="FL67" s="30">
        <f t="shared" si="248"/>
        <v>6843.8967954129294</v>
      </c>
      <c r="FM67" s="30">
        <f t="shared" si="248"/>
        <v>6775.4578274588002</v>
      </c>
      <c r="FN67" s="30">
        <f t="shared" si="248"/>
        <v>6707.7032491842119</v>
      </c>
      <c r="FO67" s="30">
        <f t="shared" si="248"/>
        <v>6640.6262166923698</v>
      </c>
      <c r="FP67" s="30">
        <f t="shared" si="248"/>
        <v>6574.2199545254462</v>
      </c>
      <c r="FQ67" s="30">
        <f t="shared" si="248"/>
        <v>6508.477754980192</v>
      </c>
      <c r="FR67" s="30">
        <f t="shared" si="248"/>
        <v>6443.3929774303897</v>
      </c>
      <c r="FS67" s="30">
        <f t="shared" si="248"/>
        <v>6378.9590476560861</v>
      </c>
      <c r="FT67" s="30">
        <f t="shared" si="248"/>
        <v>6315.1694571795251</v>
      </c>
      <c r="FU67" s="30">
        <f t="shared" si="248"/>
        <v>6252.0177626077302</v>
      </c>
      <c r="FV67" s="30">
        <f t="shared" si="248"/>
        <v>6189.4975849816528</v>
      </c>
      <c r="FW67" s="30">
        <f t="shared" si="248"/>
        <v>6127.6026091318363</v>
      </c>
      <c r="FX67" s="30">
        <f t="shared" si="248"/>
        <v>6066.326583040518</v>
      </c>
      <c r="FY67" s="30">
        <f t="shared" si="248"/>
        <v>6005.6633172101128</v>
      </c>
    </row>
    <row r="68" spans="2:181" s="19" customFormat="1" x14ac:dyDescent="0.2">
      <c r="B68" s="19" t="s">
        <v>107</v>
      </c>
      <c r="C68" s="38">
        <f t="shared" ref="C68:R68" si="249">C67/C69</f>
        <v>1.2725896012115094</v>
      </c>
      <c r="D68" s="38">
        <f t="shared" si="249"/>
        <v>1.607358870967742</v>
      </c>
      <c r="E68" s="38">
        <f t="shared" si="249"/>
        <v>1.2540322580645162</v>
      </c>
      <c r="F68" s="38">
        <f t="shared" si="249"/>
        <v>1.5320221886031267</v>
      </c>
      <c r="G68" s="38">
        <f t="shared" si="249"/>
        <v>1.3335010060362174</v>
      </c>
      <c r="H68" s="38">
        <f t="shared" si="249"/>
        <v>1.4719157472417252</v>
      </c>
      <c r="I68" s="38">
        <f t="shared" si="249"/>
        <v>0.96837349397590367</v>
      </c>
      <c r="J68" s="38">
        <f t="shared" si="249"/>
        <v>0.90056093829678741</v>
      </c>
      <c r="K68" s="38">
        <f t="shared" si="249"/>
        <v>1.2593890836254382</v>
      </c>
      <c r="L68" s="38">
        <f t="shared" si="249"/>
        <v>1.427716849451645</v>
      </c>
      <c r="M68" s="38">
        <f t="shared" si="249"/>
        <v>1.695328031809145</v>
      </c>
      <c r="N68" s="38">
        <f t="shared" si="249"/>
        <v>1.6941772151898735</v>
      </c>
      <c r="O68" s="38">
        <f t="shared" si="249"/>
        <v>1.827191235059761</v>
      </c>
      <c r="P68" s="38">
        <f>P67/P69</f>
        <v>2.0298804780876494</v>
      </c>
      <c r="Q68" s="38">
        <f>Q67/Q69</f>
        <v>2.1398137967980082</v>
      </c>
      <c r="R68" s="38">
        <f t="shared" si="249"/>
        <v>-0.93878965122764124</v>
      </c>
      <c r="S68" s="38">
        <f t="shared" ref="S68:Y68" si="250">S67/S69</f>
        <v>2.0418557740796772</v>
      </c>
      <c r="T68" s="38">
        <f t="shared" si="250"/>
        <v>2.2945032778618257</v>
      </c>
      <c r="U68" s="38">
        <f t="shared" si="250"/>
        <v>2.333165322580645</v>
      </c>
      <c r="V68" s="38">
        <f t="shared" si="250"/>
        <v>2.3751906456532792</v>
      </c>
      <c r="W68" s="38">
        <f t="shared" si="250"/>
        <v>0.43845519557776647</v>
      </c>
      <c r="X68" s="38">
        <f t="shared" si="250"/>
        <v>2.6956018518518516</v>
      </c>
      <c r="Y68" s="38">
        <f t="shared" si="250"/>
        <v>0.57126303592120509</v>
      </c>
      <c r="Z68" s="52">
        <f t="shared" ref="Z68:AE68" si="251">Z67/Z69</f>
        <v>0.2930934416715032</v>
      </c>
      <c r="AA68" s="52">
        <f t="shared" si="251"/>
        <v>0.60093348891481912</v>
      </c>
      <c r="AB68" s="38">
        <f t="shared" si="251"/>
        <v>0.54703832752613235</v>
      </c>
      <c r="AC68" s="38">
        <f t="shared" si="251"/>
        <v>0.56967930029154523</v>
      </c>
      <c r="AD68" s="38">
        <f t="shared" si="251"/>
        <v>0.51168224299065423</v>
      </c>
      <c r="AE68" s="38">
        <f t="shared" si="251"/>
        <v>0.55744431418522855</v>
      </c>
      <c r="AF68" s="38">
        <f t="shared" ref="AF68:AK68" si="252">AF67/AF69</f>
        <v>0.38980070339976552</v>
      </c>
      <c r="AG68" s="52">
        <f t="shared" si="252"/>
        <v>-0.42364824717765892</v>
      </c>
      <c r="AH68" s="52">
        <f t="shared" si="252"/>
        <v>0.46426389737324375</v>
      </c>
      <c r="AI68" s="52">
        <f t="shared" si="252"/>
        <v>0.58855751673767498</v>
      </c>
      <c r="AJ68" s="52">
        <f t="shared" si="252"/>
        <v>0.32563791008505466</v>
      </c>
      <c r="AK68" s="52">
        <f t="shared" si="252"/>
        <v>0.68245294474802676</v>
      </c>
      <c r="AL68" s="52">
        <f>AL67/AL69</f>
        <v>0.43577430972388953</v>
      </c>
      <c r="AM68" s="52">
        <f>AM67/AM69</f>
        <v>0.56242496998799518</v>
      </c>
      <c r="AN68" s="52">
        <f>AN67/AN69</f>
        <v>0.47633313361294188</v>
      </c>
      <c r="AO68" s="52">
        <f>AO67/AO69</f>
        <v>0.92275449101796403</v>
      </c>
      <c r="AP68" s="38">
        <f t="shared" ref="AP68" si="253">AP67/AP69</f>
        <v>7.7704722056186493E-3</v>
      </c>
      <c r="AQ68" s="38">
        <f t="shared" ref="AQ68:AS68" si="254">AQ67/AQ69</f>
        <v>0.70763723150357993</v>
      </c>
      <c r="AR68" s="38">
        <f t="shared" si="254"/>
        <v>-7.7984403119376128E-2</v>
      </c>
      <c r="AS68" s="38">
        <f t="shared" si="254"/>
        <v>0.42073897497020263</v>
      </c>
      <c r="AT68" s="38">
        <f t="shared" ref="AT68" si="255">AT67/AT69</f>
        <v>-8.2684242061114438E-2</v>
      </c>
      <c r="AU68" s="38">
        <f t="shared" ref="AU68:AV68" si="256">AU67/AU69</f>
        <v>0.71130952380952384</v>
      </c>
      <c r="AV68" s="38">
        <f t="shared" si="256"/>
        <v>0.69446098868374029</v>
      </c>
      <c r="AW68" s="38">
        <f t="shared" ref="AW68:AX68" si="257">AW67/AW69</f>
        <v>0.76652769505658125</v>
      </c>
      <c r="AX68" s="38">
        <f t="shared" si="257"/>
        <v>0.6333333333333333</v>
      </c>
      <c r="AY68" s="38">
        <f t="shared" ref="AY68:AZ68" si="258">AY67/AY69</f>
        <v>0.83782166367444644</v>
      </c>
      <c r="AZ68" s="38">
        <f t="shared" si="258"/>
        <v>0.73818181818181816</v>
      </c>
      <c r="BA68" s="38">
        <f t="shared" ref="BA68:BB68" si="259">BA67/BA69</f>
        <v>0.74711246200607906</v>
      </c>
      <c r="BB68" s="38">
        <f t="shared" si="259"/>
        <v>0.68331303288672351</v>
      </c>
      <c r="BC68" s="38">
        <f t="shared" ref="BC68:BD68" si="260">BC67/BC69</f>
        <v>0.94329268292682922</v>
      </c>
      <c r="BD68" s="38">
        <f t="shared" si="260"/>
        <v>1.0061124694376529</v>
      </c>
      <c r="BE68" s="37"/>
      <c r="BF68" s="37"/>
      <c r="BG68" s="38">
        <f t="shared" ref="BG68" si="261">BG67/BG69</f>
        <v>1.059254734270006</v>
      </c>
      <c r="BH68" s="38">
        <f>BH67/BH69</f>
        <v>1.1099572388515577</v>
      </c>
      <c r="BI68" s="37"/>
      <c r="BJ68" s="37"/>
      <c r="BK68" s="38">
        <f t="shared" ref="BK68" si="262">BK67/BK69</f>
        <v>1.862267493356953</v>
      </c>
      <c r="BL68" s="38">
        <f t="shared" ref="BL68:BS68" si="263">BL67/BL69</f>
        <v>0.69465311533362795</v>
      </c>
      <c r="BM68" s="38">
        <f t="shared" si="263"/>
        <v>1.5200873362445415</v>
      </c>
      <c r="BN68" s="38">
        <f t="shared" si="263"/>
        <v>1.4571303587051618</v>
      </c>
      <c r="BO68" s="38">
        <f t="shared" si="263"/>
        <v>1.752317880794702</v>
      </c>
      <c r="BP68" s="38">
        <f t="shared" si="263"/>
        <v>1.9804618117229129</v>
      </c>
      <c r="BQ68" s="38">
        <f t="shared" si="263"/>
        <v>1.6950512706197058</v>
      </c>
      <c r="BR68" s="38">
        <f t="shared" si="263"/>
        <v>1.8346101847679135</v>
      </c>
      <c r="BS68" s="38">
        <f t="shared" si="263"/>
        <v>2.1159889094269873</v>
      </c>
      <c r="BT68" s="38">
        <f t="shared" ref="BT68:BU68" si="264">BT67/BT69</f>
        <v>2.1172638436482085</v>
      </c>
      <c r="BU68" s="38">
        <f t="shared" si="264"/>
        <v>1.4267929269427644</v>
      </c>
      <c r="BV68" s="38">
        <f t="shared" ref="BV68" si="265">BV67/BV69</f>
        <v>2.0028248587570623</v>
      </c>
      <c r="BW68" s="38">
        <f t="shared" ref="BW68" si="266">BW67/BW69</f>
        <v>1.9378749999999998</v>
      </c>
      <c r="BX68" s="38">
        <f t="shared" ref="BX68" si="267">BX67/BX69</f>
        <v>1.8184435616760832</v>
      </c>
      <c r="BY68" s="38">
        <f t="shared" ref="BY68" si="268">BY67/BY69</f>
        <v>1.3994273334510363</v>
      </c>
      <c r="BZ68" s="38">
        <f t="shared" ref="BZ68:CB68" si="269">BZ67/BZ69</f>
        <v>1.8015249860228342</v>
      </c>
      <c r="CA68" s="38">
        <f t="shared" si="269"/>
        <v>1.9965397923875432</v>
      </c>
      <c r="CB68" s="38">
        <f t="shared" si="269"/>
        <v>2.1308100049431542</v>
      </c>
      <c r="CC68" s="38">
        <f t="shared" ref="CC68:CH68" si="270">CC67/CC69</f>
        <v>1.9238179337617396</v>
      </c>
      <c r="CD68" s="38">
        <f t="shared" si="270"/>
        <v>2.0412978744438948</v>
      </c>
      <c r="CE68" s="38">
        <f t="shared" si="270"/>
        <v>2.2856640237271382</v>
      </c>
      <c r="CF68" s="38">
        <f t="shared" si="270"/>
        <v>2.4272239873455272</v>
      </c>
      <c r="CG68" s="38">
        <f t="shared" si="270"/>
        <v>2.2322125144834408</v>
      </c>
      <c r="CH68" s="38">
        <f t="shared" si="270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si="271">DE67/DE69</f>
        <v>5.0781123126353505</v>
      </c>
      <c r="DF68" s="52">
        <f t="shared" si="271"/>
        <v>9.0438297334849054</v>
      </c>
      <c r="DG68" s="52">
        <f t="shared" si="271"/>
        <v>4.0036690149483647</v>
      </c>
      <c r="DH68" s="52">
        <f t="shared" si="271"/>
        <v>2.2293457671572199</v>
      </c>
      <c r="DI68" s="38">
        <f t="shared" si="271"/>
        <v>3.0382780125309634</v>
      </c>
      <c r="DJ68" s="68">
        <f t="shared" si="271"/>
        <v>2.5939365059012092</v>
      </c>
      <c r="DK68" s="68">
        <f t="shared" si="271"/>
        <v>2.7603545446597697</v>
      </c>
      <c r="DL68" s="38">
        <f t="shared" si="271"/>
        <v>3.0978644639370536</v>
      </c>
      <c r="DM68" s="38">
        <f t="shared" si="271"/>
        <v>4.4444966315459702</v>
      </c>
      <c r="DN68" s="38">
        <f t="shared" si="271"/>
        <v>5.4693043782099657</v>
      </c>
      <c r="DO68" s="38">
        <f t="shared" ref="DO68:DV68" si="272">DO67/DO69</f>
        <v>5.4693043782099657</v>
      </c>
      <c r="DP68" s="38">
        <f t="shared" si="272"/>
        <v>5.4693043782099657</v>
      </c>
      <c r="DQ68" s="38">
        <f t="shared" si="272"/>
        <v>0</v>
      </c>
      <c r="DR68" s="38">
        <f t="shared" si="272"/>
        <v>0</v>
      </c>
      <c r="DS68" s="38">
        <f t="shared" si="272"/>
        <v>0</v>
      </c>
      <c r="DT68" s="38">
        <f t="shared" si="272"/>
        <v>0</v>
      </c>
      <c r="DU68" s="38">
        <f t="shared" si="272"/>
        <v>8.0924656055363346</v>
      </c>
      <c r="DV68" s="38">
        <f t="shared" si="272"/>
        <v>9.9915147151754837</v>
      </c>
      <c r="DW68" s="38">
        <f t="shared" ref="DW68:EF68" si="273">DW67/DW69</f>
        <v>12.946487964666337</v>
      </c>
      <c r="DX68" s="38">
        <f t="shared" si="273"/>
        <v>13.548329831912486</v>
      </c>
      <c r="DY68" s="38">
        <f t="shared" si="273"/>
        <v>12.678044365586162</v>
      </c>
      <c r="DZ68" s="38">
        <f t="shared" si="273"/>
        <v>11.772225656951829</v>
      </c>
      <c r="EA68" s="38">
        <f t="shared" si="273"/>
        <v>12.034238300325844</v>
      </c>
      <c r="EB68" s="38">
        <f t="shared" si="273"/>
        <v>12.45107433098176</v>
      </c>
      <c r="EC68" s="38">
        <f t="shared" si="273"/>
        <v>12.808653355398814</v>
      </c>
      <c r="ED68" s="38">
        <f t="shared" si="273"/>
        <v>8.8277112860135372</v>
      </c>
      <c r="EE68" s="38">
        <f t="shared" si="273"/>
        <v>7.9072212768793051</v>
      </c>
      <c r="EF68" s="38">
        <f t="shared" si="273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1666</v>
      </c>
      <c r="AM69" s="30">
        <v>1666</v>
      </c>
      <c r="AN69" s="30">
        <v>1669</v>
      </c>
      <c r="AO69" s="30">
        <v>1670</v>
      </c>
      <c r="AP69" s="30">
        <v>1673</v>
      </c>
      <c r="AQ69" s="30">
        <v>1676</v>
      </c>
      <c r="AR69" s="30">
        <v>1667</v>
      </c>
      <c r="AS69" s="30">
        <v>1678</v>
      </c>
      <c r="AT69" s="30">
        <v>1669</v>
      </c>
      <c r="AU69" s="30">
        <v>1680</v>
      </c>
      <c r="AV69" s="30">
        <v>1679</v>
      </c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74">+BV69</f>
        <v>2124</v>
      </c>
      <c r="BX69" s="30">
        <f t="shared" si="274"/>
        <v>2124</v>
      </c>
      <c r="BY69" s="30">
        <f t="shared" si="274"/>
        <v>2124</v>
      </c>
      <c r="BZ69" s="30">
        <f t="shared" si="274"/>
        <v>2124</v>
      </c>
      <c r="CA69" s="30">
        <v>2023</v>
      </c>
      <c r="CB69" s="30">
        <f>+CA69</f>
        <v>2023</v>
      </c>
      <c r="CC69" s="30">
        <f t="shared" ref="CC69:CH69" si="275">+CB69</f>
        <v>2023</v>
      </c>
      <c r="CD69" s="30">
        <f t="shared" si="275"/>
        <v>2023</v>
      </c>
      <c r="CE69" s="30">
        <f t="shared" si="275"/>
        <v>2023</v>
      </c>
      <c r="CF69" s="30">
        <f t="shared" si="275"/>
        <v>2023</v>
      </c>
      <c r="CG69" s="30">
        <f t="shared" si="275"/>
        <v>2023</v>
      </c>
      <c r="CH69" s="30">
        <f t="shared" si="275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76">DH69</f>
        <v>1715.75</v>
      </c>
      <c r="DJ69" s="65">
        <f t="shared" si="276"/>
        <v>1715.75</v>
      </c>
      <c r="DK69" s="65">
        <f t="shared" si="276"/>
        <v>1715.75</v>
      </c>
      <c r="DL69" s="30">
        <f t="shared" si="276"/>
        <v>1715.75</v>
      </c>
      <c r="DM69" s="30">
        <f t="shared" si="276"/>
        <v>1715.75</v>
      </c>
      <c r="DN69" s="30">
        <f t="shared" si="276"/>
        <v>1715.75</v>
      </c>
      <c r="DO69" s="30">
        <f t="shared" ref="DO69:DT69" si="277">DN69</f>
        <v>1715.75</v>
      </c>
      <c r="DP69" s="30">
        <f t="shared" si="277"/>
        <v>1715.75</v>
      </c>
      <c r="DQ69" s="30">
        <f t="shared" si="277"/>
        <v>1715.75</v>
      </c>
      <c r="DR69" s="30">
        <f t="shared" si="277"/>
        <v>1715.75</v>
      </c>
      <c r="DS69" s="30">
        <f t="shared" si="277"/>
        <v>1715.75</v>
      </c>
      <c r="DT69" s="30">
        <f t="shared" si="277"/>
        <v>1715.75</v>
      </c>
      <c r="DU69" s="30">
        <f>AVERAGE(CA69:CD69)</f>
        <v>2023</v>
      </c>
      <c r="DV69" s="30">
        <f>+DU69</f>
        <v>2023</v>
      </c>
      <c r="DW69" s="30">
        <f t="shared" ref="DW69:EF69" si="278">+DV69</f>
        <v>2023</v>
      </c>
      <c r="DX69" s="30">
        <f t="shared" si="278"/>
        <v>2023</v>
      </c>
      <c r="DY69" s="30">
        <f t="shared" si="278"/>
        <v>2023</v>
      </c>
      <c r="DZ69" s="30">
        <f t="shared" si="278"/>
        <v>2023</v>
      </c>
      <c r="EA69" s="30">
        <f t="shared" si="278"/>
        <v>2023</v>
      </c>
      <c r="EB69" s="30">
        <f t="shared" si="278"/>
        <v>2023</v>
      </c>
      <c r="EC69" s="30">
        <f t="shared" si="278"/>
        <v>2023</v>
      </c>
      <c r="ED69" s="30">
        <f t="shared" si="278"/>
        <v>2023</v>
      </c>
      <c r="EE69" s="30">
        <f t="shared" si="278"/>
        <v>2023</v>
      </c>
      <c r="EF69" s="30">
        <f t="shared" si="278"/>
        <v>2023</v>
      </c>
    </row>
    <row r="70" spans="2:181" x14ac:dyDescent="0.2">
      <c r="DD70" s="76">
        <f>DD55/DC55-1</f>
        <v>0.21947175174700928</v>
      </c>
      <c r="DE70" s="37"/>
      <c r="DJ70" s="69"/>
      <c r="DK70" s="69"/>
      <c r="DX70" s="33"/>
      <c r="DY70" s="41"/>
    </row>
    <row r="71" spans="2:181" s="19" customFormat="1" x14ac:dyDescent="0.2">
      <c r="B71" s="19" t="s">
        <v>437</v>
      </c>
      <c r="C71" s="33" t="s">
        <v>359</v>
      </c>
      <c r="D71" s="33" t="s">
        <v>359</v>
      </c>
      <c r="E71" s="33" t="s">
        <v>359</v>
      </c>
      <c r="F71" s="33" t="s">
        <v>359</v>
      </c>
      <c r="G71" s="40">
        <f t="shared" ref="G71:AK71" si="279">G55/C55-1</f>
        <v>6.9661865998747574E-2</v>
      </c>
      <c r="H71" s="40">
        <f t="shared" si="279"/>
        <v>5.4844606946984342E-3</v>
      </c>
      <c r="I71" s="40">
        <f t="shared" si="279"/>
        <v>-0.16528805688579307</v>
      </c>
      <c r="J71" s="40">
        <f t="shared" si="279"/>
        <v>-0.23673079547005049</v>
      </c>
      <c r="K71" s="40">
        <f t="shared" si="279"/>
        <v>-9.9663398214547061E-2</v>
      </c>
      <c r="L71" s="40">
        <f t="shared" si="279"/>
        <v>-8.2517482517482366E-3</v>
      </c>
      <c r="M71" s="40">
        <f t="shared" si="279"/>
        <v>0.36474269819193328</v>
      </c>
      <c r="N71" s="40">
        <f t="shared" si="279"/>
        <v>0.51787629603146224</v>
      </c>
      <c r="O71" s="40">
        <f t="shared" si="279"/>
        <v>0.32282184655396629</v>
      </c>
      <c r="P71" s="40">
        <f t="shared" si="279"/>
        <v>0.18713862642786627</v>
      </c>
      <c r="Q71" s="40">
        <f t="shared" si="279"/>
        <v>9.2993630573248387E-2</v>
      </c>
      <c r="R71" s="40">
        <f t="shared" si="279"/>
        <v>1.6252502649864553E-2</v>
      </c>
      <c r="S71" s="40">
        <f t="shared" si="279"/>
        <v>1.9292209388056092E-2</v>
      </c>
      <c r="T71" s="40">
        <f t="shared" si="279"/>
        <v>5.7614635305298201E-2</v>
      </c>
      <c r="U71" s="40">
        <f t="shared" si="279"/>
        <v>6.0139860139860168E-2</v>
      </c>
      <c r="V71" s="40">
        <f t="shared" si="279"/>
        <v>2.607486383126667E-2</v>
      </c>
      <c r="W71" s="40">
        <f t="shared" si="279"/>
        <v>-0.42049427365883063</v>
      </c>
      <c r="X71" s="40">
        <f t="shared" si="279"/>
        <v>-4.8073683028192704E-2</v>
      </c>
      <c r="Y71" s="40">
        <f t="shared" si="279"/>
        <v>-0.47251539138082677</v>
      </c>
      <c r="Z71" s="40">
        <f t="shared" si="279"/>
        <v>-0.42274678111587982</v>
      </c>
      <c r="AA71" s="40">
        <f t="shared" si="279"/>
        <v>4.2438111087996777E-2</v>
      </c>
      <c r="AB71" s="40">
        <f t="shared" si="279"/>
        <v>-0.35882005899705016</v>
      </c>
      <c r="AC71" s="40">
        <f t="shared" si="279"/>
        <v>0.11400583576490209</v>
      </c>
      <c r="AD71" s="40">
        <f t="shared" si="279"/>
        <v>6.7110154568577496E-2</v>
      </c>
      <c r="AE71" s="40">
        <f t="shared" si="279"/>
        <v>4.7894631810017962E-2</v>
      </c>
      <c r="AF71" s="40">
        <f t="shared" si="279"/>
        <v>-0.18237026131762979</v>
      </c>
      <c r="AG71" s="40">
        <f t="shared" si="279"/>
        <v>-0.30102899906454628</v>
      </c>
      <c r="AH71" s="40">
        <f t="shared" si="279"/>
        <v>-0.23157315731573158</v>
      </c>
      <c r="AI71" s="40">
        <f t="shared" si="279"/>
        <v>-0.202247191011236</v>
      </c>
      <c r="AJ71" s="40">
        <f t="shared" si="279"/>
        <v>-8.8903893765473807E-2</v>
      </c>
      <c r="AK71" s="40">
        <f t="shared" si="279"/>
        <v>0.20369379014989297</v>
      </c>
      <c r="AL71" s="40">
        <f t="shared" ref="AL71" si="280">AL55/AH55-1</f>
        <v>5.9651634454784164E-2</v>
      </c>
      <c r="AM71" s="40">
        <f t="shared" ref="AM71" si="281">AM55/AI55-1</f>
        <v>-9.0236333253759793E-2</v>
      </c>
      <c r="AN71" s="40">
        <f t="shared" ref="AN71" si="282">AN55/AJ55-1</f>
        <v>-3.9278656126482181E-2</v>
      </c>
      <c r="AO71" s="40">
        <f t="shared" ref="AO71" si="283">AO55/AK55-1</f>
        <v>5.4258394485212413E-2</v>
      </c>
      <c r="AP71" s="40">
        <f t="shared" ref="AP71" si="284">AP55/AL55-1</f>
        <v>-4.1206935374915599E-2</v>
      </c>
      <c r="AQ71" s="40">
        <f t="shared" ref="AQ71" si="285">AQ55/AM55-1</f>
        <v>6.0351613749672017E-2</v>
      </c>
      <c r="AR71" s="40">
        <f t="shared" ref="AR71" si="286">AR55/AN55-1</f>
        <v>7.045512985343283E-2</v>
      </c>
      <c r="AS71" s="40">
        <f t="shared" ref="AS71" si="287">AS55/AO55-1</f>
        <v>-0.14174224847078676</v>
      </c>
      <c r="AT71" s="40">
        <f t="shared" ref="AT71" si="288">AT55/AP55-1</f>
        <v>6.8107092531703994E-3</v>
      </c>
      <c r="AU71" s="40">
        <f t="shared" ref="AU71" si="289">AU55/AQ55-1</f>
        <v>8.6612224696857254E-2</v>
      </c>
      <c r="AV71" s="40">
        <f t="shared" ref="AV71" si="290">AV55/AR55-1</f>
        <v>0.17006966130194567</v>
      </c>
      <c r="AW71" s="40">
        <f t="shared" ref="AW71" si="291">AW55/AS55-1</f>
        <v>0.20963381666257064</v>
      </c>
      <c r="AX71" s="40">
        <f t="shared" ref="AX71" si="292">AX55/AT55-1</f>
        <v>0.22299976673664568</v>
      </c>
      <c r="AY71" s="40">
        <f t="shared" ref="AX71:BA71" si="293">AY55/AU55-1</f>
        <v>0.12252334320200409</v>
      </c>
      <c r="AZ71" s="40">
        <f t="shared" si="293"/>
        <v>5.6045986450420804E-2</v>
      </c>
      <c r="BA71" s="40">
        <f t="shared" si="293"/>
        <v>6.7452255180820764E-2</v>
      </c>
      <c r="BB71" s="40">
        <f t="shared" ref="BB71" si="294">BB55/AX55-1</f>
        <v>3.9290482548159478E-2</v>
      </c>
      <c r="BC71" s="40">
        <f t="shared" ref="BC71:BK71" si="295">BC55/AY55-1</f>
        <v>5.3560559951308484E-2</v>
      </c>
      <c r="BD71" s="40">
        <f t="shared" ref="BD71" si="296">BD55/AZ55-1</f>
        <v>0.10886469673405919</v>
      </c>
      <c r="BE71" s="40">
        <f t="shared" ref="BE71" si="297">BE55/BA55-1</f>
        <v>8.3174724019794422E-2</v>
      </c>
      <c r="BF71" s="40">
        <f t="shared" ref="BF71" si="298">BF55/BB55-1</f>
        <v>9.616443384107165E-2</v>
      </c>
      <c r="BG71" s="40">
        <f t="shared" si="295"/>
        <v>0.13999614866165988</v>
      </c>
      <c r="BH71" s="40">
        <f t="shared" si="295"/>
        <v>9.9754558204768529E-2</v>
      </c>
      <c r="BI71" s="40">
        <f t="shared" si="295"/>
        <v>5.5526269548409779E-2</v>
      </c>
      <c r="BJ71" s="40">
        <f t="shared" si="295"/>
        <v>0.33015235225179973</v>
      </c>
      <c r="BK71" s="40">
        <f t="shared" si="295"/>
        <v>0.82111486486486496</v>
      </c>
      <c r="BL71" s="40">
        <f t="shared" ref="BL71" si="299">BL55/BH55-1</f>
        <v>0.6146979116849991</v>
      </c>
      <c r="BM71" s="40">
        <f t="shared" ref="BM71" si="300">BM55/BI55-1</f>
        <v>0.75461961045446979</v>
      </c>
      <c r="BN71" s="40">
        <f t="shared" ref="BN71" si="301">BN55/BJ55-1</f>
        <v>0.39307740717432349</v>
      </c>
      <c r="BO71" s="40">
        <f t="shared" ref="BO71" si="302">BO55/BK55-1</f>
        <v>2.7084686021704885E-2</v>
      </c>
      <c r="BP71" s="40">
        <f t="shared" ref="BP71:BR71" si="303">BP55/BL55-1</f>
        <v>0.15539539934840563</v>
      </c>
      <c r="BQ71" s="40">
        <f t="shared" si="303"/>
        <v>0.10284629981024662</v>
      </c>
      <c r="BR71" s="40">
        <f t="shared" si="303"/>
        <v>8.2851463679074699E-2</v>
      </c>
      <c r="BS71" s="40">
        <f>BS55/BO55-1</f>
        <v>5.1928113429061673E-2</v>
      </c>
      <c r="BT71" s="40">
        <f t="shared" ref="BT71" si="304">BT55/BP55-1</f>
        <v>1.5722464325386598E-2</v>
      </c>
      <c r="BU71" s="40">
        <f t="shared" ref="BU71" si="305">BU55/BQ55-1</f>
        <v>-3.4927735719201602E-2</v>
      </c>
      <c r="BV71" s="40">
        <f>BV55/BR55-1</f>
        <v>-4.8310387984981218E-2</v>
      </c>
      <c r="BW71" s="40">
        <f t="shared" ref="BW71" si="306">BW55/BS55-1</f>
        <v>-2.6699862637362681E-2</v>
      </c>
      <c r="BX71" s="40">
        <f t="shared" ref="BX71" si="307">BX55/BT55-1</f>
        <v>-5.5606965592664204E-2</v>
      </c>
      <c r="BY71" s="40">
        <f t="shared" ref="BY71" si="308">BY55/BU55-1</f>
        <v>-2.2463897307897995E-2</v>
      </c>
      <c r="BZ71" s="40">
        <f t="shared" ref="BZ71:CH71" si="309">BZ55/BV55-1</f>
        <v>6.2247939680870612E-3</v>
      </c>
      <c r="CA71" s="40">
        <f t="shared" si="309"/>
        <v>4.6573167504630808E-2</v>
      </c>
      <c r="CB71" s="40">
        <f t="shared" si="309"/>
        <v>8.6851950828433999E-2</v>
      </c>
      <c r="CC71" s="40">
        <f t="shared" si="309"/>
        <v>4.7047236914097956E-2</v>
      </c>
      <c r="CD71" s="40">
        <f t="shared" si="309"/>
        <v>6.6263832011849599E-2</v>
      </c>
      <c r="CE71" s="40">
        <f t="shared" si="309"/>
        <v>8.3734513274336342E-2</v>
      </c>
      <c r="CF71" s="40">
        <f t="shared" si="309"/>
        <v>8.217441193344821E-2</v>
      </c>
      <c r="CG71" s="40">
        <f t="shared" si="309"/>
        <v>9.0611517934283015E-2</v>
      </c>
      <c r="CH71" s="40">
        <f t="shared" si="309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310">CZ55/CY55-1</f>
        <v>0.26885218551885215</v>
      </c>
      <c r="DA71" s="53">
        <f t="shared" si="310"/>
        <v>5.6735257379527892E-2</v>
      </c>
      <c r="DB71" s="53">
        <f t="shared" si="310"/>
        <v>0.72471071295259426</v>
      </c>
      <c r="DC71" s="53">
        <f t="shared" si="310"/>
        <v>-8.635429066118383E-2</v>
      </c>
      <c r="DD71" s="53">
        <f t="shared" si="310"/>
        <v>0.21947175174700928</v>
      </c>
      <c r="DE71" s="53">
        <f t="shared" si="310"/>
        <v>9.3142968142968074E-2</v>
      </c>
      <c r="DF71" s="53">
        <f t="shared" si="310"/>
        <v>4.0959573522878712E-2</v>
      </c>
      <c r="DG71" s="53">
        <f t="shared" si="310"/>
        <v>-0.34019005348810738</v>
      </c>
      <c r="DH71" s="53">
        <f t="shared" si="310"/>
        <v>-8.3954982536328715E-2</v>
      </c>
      <c r="DI71" s="53">
        <f t="shared" si="310"/>
        <v>-0.17294294859725101</v>
      </c>
      <c r="DJ71" s="70">
        <f t="shared" si="310"/>
        <v>-0.14902390438247015</v>
      </c>
      <c r="DK71" s="70">
        <f t="shared" si="310"/>
        <v>1.6784100751422226E-2</v>
      </c>
      <c r="DL71" s="53">
        <f t="shared" si="310"/>
        <v>-9.865047754989309E-3</v>
      </c>
      <c r="DM71" s="53">
        <f t="shared" si="310"/>
        <v>0.28556272014172257</v>
      </c>
      <c r="DN71" s="53">
        <f t="shared" si="310"/>
        <v>7.2256651638107572E-2</v>
      </c>
      <c r="DO71" s="53">
        <f t="shared" si="310"/>
        <v>8.7311712374608996E-2</v>
      </c>
      <c r="DP71" s="53">
        <f t="shared" si="310"/>
        <v>0.15885820663977657</v>
      </c>
      <c r="DQ71" s="53">
        <f t="shared" si="310"/>
        <v>0.62623828647925039</v>
      </c>
      <c r="DR71" s="53">
        <f t="shared" si="310"/>
        <v>9.0949715414647914E-2</v>
      </c>
      <c r="DS71" s="53">
        <f t="shared" si="310"/>
        <v>-4.8722647407567488E-3</v>
      </c>
      <c r="DT71" s="53">
        <f t="shared" si="310"/>
        <v>-2.4978877358694973E-2</v>
      </c>
      <c r="DU71" s="53">
        <f t="shared" si="310"/>
        <v>6.1756876860863175E-2</v>
      </c>
      <c r="DV71" s="53">
        <f t="shared" si="310"/>
        <v>0.11378901686141574</v>
      </c>
      <c r="DW71" s="53">
        <f t="shared" si="310"/>
        <v>-5.3662430856743271E-2</v>
      </c>
      <c r="DX71" s="53">
        <f t="shared" si="310"/>
        <v>4.4181943701477877E-2</v>
      </c>
      <c r="DY71" s="53">
        <f t="shared" si="310"/>
        <v>-7.2395081089818403E-2</v>
      </c>
      <c r="DZ71" s="53">
        <f t="shared" si="310"/>
        <v>-8.032358643175852E-2</v>
      </c>
      <c r="EA71" s="53">
        <f t="shared" si="310"/>
        <v>1.4553111998299118E-2</v>
      </c>
      <c r="EB71" s="53">
        <f t="shared" si="310"/>
        <v>2.7397515267091777E-2</v>
      </c>
      <c r="EC71" s="53">
        <f t="shared" si="310"/>
        <v>2.1460033045636262E-2</v>
      </c>
      <c r="ED71" s="53">
        <f t="shared" si="310"/>
        <v>-0.33255402341504259</v>
      </c>
      <c r="EE71" s="53">
        <f t="shared" si="310"/>
        <v>-0.12093320531922624</v>
      </c>
      <c r="EF71" s="53">
        <f t="shared" si="310"/>
        <v>-0.4586193687277702</v>
      </c>
      <c r="EH71" s="19" t="s">
        <v>727</v>
      </c>
      <c r="EI71" s="92">
        <v>-0.01</v>
      </c>
    </row>
    <row r="72" spans="2:181" s="19" customFormat="1" x14ac:dyDescent="0.2">
      <c r="B72" s="23" t="s">
        <v>645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728</v>
      </c>
      <c r="EI72" s="92">
        <v>0.01</v>
      </c>
    </row>
    <row r="73" spans="2:181" s="23" customFormat="1" x14ac:dyDescent="0.2">
      <c r="B73" s="23" t="s">
        <v>624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41">
        <f t="shared" ref="AX73:CH73" si="311">AX4/AT4-1</f>
        <v>0.57475083056478415</v>
      </c>
      <c r="AY73" s="41">
        <f t="shared" si="311"/>
        <v>0.5</v>
      </c>
      <c r="AZ73" s="41">
        <f t="shared" si="311"/>
        <v>0.5135135135135136</v>
      </c>
      <c r="BA73" s="41">
        <f t="shared" si="311"/>
        <v>0.39366515837104066</v>
      </c>
      <c r="BB73" s="41">
        <f t="shared" si="311"/>
        <v>0.43776371308016881</v>
      </c>
      <c r="BC73" s="41">
        <f t="shared" si="311"/>
        <v>0.36784741144414168</v>
      </c>
      <c r="BD73" s="41">
        <f t="shared" si="311"/>
        <v>0.40306122448979598</v>
      </c>
      <c r="BE73" s="41">
        <f t="shared" si="311"/>
        <v>0.28003246753246747</v>
      </c>
      <c r="BF73" s="41">
        <f t="shared" si="311"/>
        <v>0.25091709464416723</v>
      </c>
      <c r="BG73" s="41">
        <f t="shared" si="311"/>
        <v>0.27822045152722441</v>
      </c>
      <c r="BH73" s="41">
        <f t="shared" si="311"/>
        <v>0.23757575757575755</v>
      </c>
      <c r="BI73" s="41">
        <f t="shared" si="311"/>
        <v>0.22257450856055794</v>
      </c>
      <c r="BJ73" s="41">
        <f t="shared" si="311"/>
        <v>0.19296187683284449</v>
      </c>
      <c r="BK73" s="41">
        <f t="shared" si="311"/>
        <v>0.37194805194805203</v>
      </c>
      <c r="BL73" s="41">
        <f t="shared" si="311"/>
        <v>5.9255631733594605E-2</v>
      </c>
      <c r="BM73" s="41">
        <f t="shared" si="311"/>
        <v>8.6618257261410703E-2</v>
      </c>
      <c r="BN73" s="41">
        <f t="shared" si="311"/>
        <v>0.115535889872173</v>
      </c>
      <c r="BO73" s="41">
        <f t="shared" si="311"/>
        <v>9.2767890950397502E-2</v>
      </c>
      <c r="BP73" s="41">
        <f t="shared" si="311"/>
        <v>0.29079981507165975</v>
      </c>
      <c r="BQ73" s="41">
        <f t="shared" si="311"/>
        <v>0.15178997613365164</v>
      </c>
      <c r="BR73" s="41">
        <f t="shared" si="311"/>
        <v>0.17717055971793738</v>
      </c>
      <c r="BS73" s="41">
        <f t="shared" si="311"/>
        <v>0.11261261261261257</v>
      </c>
      <c r="BT73" s="41">
        <f t="shared" si="311"/>
        <v>0.1586676217765044</v>
      </c>
      <c r="BU73" s="41">
        <f t="shared" si="311"/>
        <v>0.1002900953170327</v>
      </c>
      <c r="BV73" s="41">
        <f t="shared" si="311"/>
        <v>6.3646574316735816E-3</v>
      </c>
      <c r="BW73" s="41">
        <f t="shared" si="311"/>
        <v>6.602304578013074E-2</v>
      </c>
      <c r="BX73" s="41">
        <f t="shared" si="311"/>
        <v>-9.582689335394079E-3</v>
      </c>
      <c r="BY73" s="41">
        <f t="shared" si="311"/>
        <v>1.883239171374762E-2</v>
      </c>
      <c r="BZ73" s="41">
        <f t="shared" si="311"/>
        <v>6.9196428571428603E-2</v>
      </c>
      <c r="CA73" s="41">
        <f t="shared" si="311"/>
        <v>8.6765994741454966E-2</v>
      </c>
      <c r="CB73" s="41">
        <f t="shared" si="311"/>
        <v>6.616729088639195E-2</v>
      </c>
      <c r="CC73" s="41">
        <f t="shared" si="311"/>
        <v>3.0000000000000027E-2</v>
      </c>
      <c r="CD73" s="41">
        <f t="shared" si="311"/>
        <v>3.0000000000000027E-2</v>
      </c>
      <c r="CE73" s="41">
        <f t="shared" si="311"/>
        <v>3.0000000000000027E-2</v>
      </c>
      <c r="CF73" s="41">
        <f t="shared" si="311"/>
        <v>3.0000000000000027E-2</v>
      </c>
      <c r="CG73" s="41">
        <f t="shared" si="311"/>
        <v>3.0000000000000027E-2</v>
      </c>
      <c r="CH73" s="41">
        <f t="shared" si="311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729</v>
      </c>
      <c r="EI73" s="59">
        <v>7.0000000000000007E-2</v>
      </c>
    </row>
    <row r="74" spans="2:181" s="23" customFormat="1" ht="12.95" customHeight="1" x14ac:dyDescent="0.2">
      <c r="B74" s="23" t="s">
        <v>623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41">
        <f t="shared" ref="AX74:CD74" si="312">AX5/AT5-1</f>
        <v>1.7578947368421054</v>
      </c>
      <c r="AY74" s="41">
        <f t="shared" si="312"/>
        <v>0.60085227272727271</v>
      </c>
      <c r="AZ74" s="41">
        <f t="shared" si="312"/>
        <v>0.42261904761904767</v>
      </c>
      <c r="BA74" s="41">
        <f t="shared" si="312"/>
        <v>0.375</v>
      </c>
      <c r="BB74" s="41">
        <f t="shared" si="312"/>
        <v>3.8931297709923651E-2</v>
      </c>
      <c r="BC74" s="41">
        <f t="shared" si="312"/>
        <v>0.34072759538598052</v>
      </c>
      <c r="BD74" s="41">
        <f t="shared" si="312"/>
        <v>0.36150627615062758</v>
      </c>
      <c r="BE74" s="41">
        <f t="shared" si="312"/>
        <v>0.41739130434782612</v>
      </c>
      <c r="BF74" s="41">
        <f t="shared" si="312"/>
        <v>0.32549595885378402</v>
      </c>
      <c r="BG74" s="41">
        <f t="shared" si="312"/>
        <v>0.19192587690271345</v>
      </c>
      <c r="BH74" s="41">
        <f t="shared" si="312"/>
        <v>0.12046711739397664</v>
      </c>
      <c r="BI74" s="41">
        <f t="shared" si="312"/>
        <v>1.3385387618516376E-2</v>
      </c>
      <c r="BJ74" s="41">
        <f t="shared" si="312"/>
        <v>-2.2727272727272707E-2</v>
      </c>
      <c r="BK74" s="41">
        <f t="shared" si="312"/>
        <v>-1.9433647973348123E-2</v>
      </c>
      <c r="BL74" s="41">
        <f t="shared" si="312"/>
        <v>-9.3252879868348848E-2</v>
      </c>
      <c r="BM74" s="41">
        <f t="shared" si="312"/>
        <v>-2.0363236103467242E-2</v>
      </c>
      <c r="BN74" s="41">
        <f t="shared" si="312"/>
        <v>1.7016449234259712E-2</v>
      </c>
      <c r="BO74" s="41">
        <f t="shared" si="312"/>
        <v>-2.6047565118912819E-2</v>
      </c>
      <c r="BP74" s="41">
        <f t="shared" si="312"/>
        <v>0.15547489413188154</v>
      </c>
      <c r="BQ74" s="41">
        <f t="shared" si="312"/>
        <v>7.02247191011236E-2</v>
      </c>
      <c r="BR74" s="41">
        <f t="shared" si="312"/>
        <v>0.10875627440044622</v>
      </c>
      <c r="BS74" s="41">
        <f t="shared" si="312"/>
        <v>0.11802325581395356</v>
      </c>
      <c r="BT74" s="41">
        <f t="shared" si="312"/>
        <v>8.010471204188474E-2</v>
      </c>
      <c r="BU74" s="41">
        <f t="shared" si="312"/>
        <v>7.4540682414698134E-2</v>
      </c>
      <c r="BV74" s="41">
        <f t="shared" si="312"/>
        <v>0.11468812877263579</v>
      </c>
      <c r="BW74" s="41">
        <f t="shared" si="312"/>
        <v>0.14508580343213739</v>
      </c>
      <c r="BX74" s="41">
        <f t="shared" si="312"/>
        <v>3.9747939893359119E-2</v>
      </c>
      <c r="BY74" s="41">
        <f t="shared" si="312"/>
        <v>0.11138251099169527</v>
      </c>
      <c r="BZ74" s="41">
        <f t="shared" si="312"/>
        <v>7.7166064981949445E-2</v>
      </c>
      <c r="CA74" s="41">
        <f t="shared" si="312"/>
        <v>-5.6312443233424214E-2</v>
      </c>
      <c r="CB74" s="41">
        <f t="shared" si="312"/>
        <v>0.11282051282051286</v>
      </c>
      <c r="CC74" s="41">
        <f t="shared" si="312"/>
        <v>2.0000000000000018E-2</v>
      </c>
      <c r="CD74" s="41">
        <f t="shared" si="312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730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625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313">BN6/BJ6-1</f>
        <v>1.5250192455735183</v>
      </c>
      <c r="BO75" s="41">
        <f t="shared" si="313"/>
        <v>9.9485420240137401E-3</v>
      </c>
      <c r="BP75" s="41">
        <f t="shared" si="313"/>
        <v>0.11026352288488206</v>
      </c>
      <c r="BQ75" s="41">
        <f t="shared" si="313"/>
        <v>0.10571522960026436</v>
      </c>
      <c r="BR75" s="41">
        <f t="shared" si="313"/>
        <v>1.4634146341463428E-2</v>
      </c>
      <c r="BS75" s="41">
        <f t="shared" si="313"/>
        <v>-4.9932065217391353E-2</v>
      </c>
      <c r="BT75" s="41">
        <f t="shared" si="313"/>
        <v>-0.21892567145534036</v>
      </c>
      <c r="BU75" s="41">
        <f t="shared" si="313"/>
        <v>-0.27696444577233348</v>
      </c>
      <c r="BV75" s="41">
        <f t="shared" si="313"/>
        <v>-0.32091346153846156</v>
      </c>
      <c r="BW75" s="41">
        <f t="shared" si="313"/>
        <v>-0.37432963889882021</v>
      </c>
      <c r="BX75" s="41">
        <f t="shared" si="313"/>
        <v>-0.41303478608556576</v>
      </c>
      <c r="BY75" s="41">
        <f t="shared" si="313"/>
        <v>-0.40950413223140492</v>
      </c>
      <c r="BZ75" s="41">
        <f t="shared" si="313"/>
        <v>-0.3584070796460177</v>
      </c>
      <c r="CA75" s="41">
        <f t="shared" si="313"/>
        <v>-4.6285714285714263E-2</v>
      </c>
      <c r="CB75" s="41">
        <f t="shared" si="313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731</v>
      </c>
      <c r="EI75" s="93">
        <f>EI74/Main!K3</f>
        <v>88.017824948261108</v>
      </c>
    </row>
    <row r="76" spans="2:181" s="74" customFormat="1" ht="12.95" customHeight="1" x14ac:dyDescent="0.2">
      <c r="B76" s="74" t="s">
        <v>438</v>
      </c>
      <c r="C76" s="75" t="s">
        <v>359</v>
      </c>
      <c r="D76" s="75" t="s">
        <v>359</v>
      </c>
      <c r="E76" s="75" t="s">
        <v>359</v>
      </c>
      <c r="F76" s="75" t="s">
        <v>359</v>
      </c>
      <c r="G76" s="76">
        <f t="shared" ref="G76:AK76" si="314">+G38/C38-1</f>
        <v>0.21130221130221138</v>
      </c>
      <c r="H76" s="76">
        <f t="shared" si="314"/>
        <v>0.18285123966942152</v>
      </c>
      <c r="I76" s="76">
        <f t="shared" si="314"/>
        <v>-0.3571428571428571</v>
      </c>
      <c r="J76" s="76">
        <f t="shared" si="314"/>
        <v>-0.53251649387370403</v>
      </c>
      <c r="K76" s="76">
        <f t="shared" si="314"/>
        <v>-4.8681541582150101E-2</v>
      </c>
      <c r="L76" s="76">
        <f t="shared" si="314"/>
        <v>3.8427947598253187E-2</v>
      </c>
      <c r="M76" s="76">
        <f t="shared" si="314"/>
        <v>0.99047619047619051</v>
      </c>
      <c r="N76" s="76">
        <f t="shared" si="314"/>
        <v>1.7701612903225805</v>
      </c>
      <c r="O76" s="76">
        <f t="shared" si="314"/>
        <v>0.3944562899786781</v>
      </c>
      <c r="P76" s="76">
        <f t="shared" si="314"/>
        <v>0.16652649285113541</v>
      </c>
      <c r="Q76" s="76">
        <f t="shared" si="314"/>
        <v>0.1475279106858054</v>
      </c>
      <c r="R76" s="76">
        <f t="shared" si="314"/>
        <v>6.9141193595342099E-2</v>
      </c>
      <c r="S76" s="76">
        <f t="shared" si="314"/>
        <v>9.7094801223241545E-2</v>
      </c>
      <c r="T76" s="76">
        <f t="shared" si="314"/>
        <v>0.1095890410958904</v>
      </c>
      <c r="U76" s="76">
        <f t="shared" si="314"/>
        <v>7.9916608756080532E-2</v>
      </c>
      <c r="V76" s="76">
        <f t="shared" si="314"/>
        <v>0.10142954390741998</v>
      </c>
      <c r="W76" s="76">
        <f t="shared" si="314"/>
        <v>0.16097560975609748</v>
      </c>
      <c r="X76" s="76">
        <f t="shared" si="314"/>
        <v>5.7179987004548405E-2</v>
      </c>
      <c r="Y76" s="76">
        <f t="shared" si="314"/>
        <v>6.6924066924066938E-2</v>
      </c>
      <c r="Z76" s="76">
        <f t="shared" si="314"/>
        <v>5.9950556242274411E-2</v>
      </c>
      <c r="AA76" s="76">
        <f t="shared" si="314"/>
        <v>5.7623049219687861E-2</v>
      </c>
      <c r="AB76" s="76">
        <f t="shared" si="314"/>
        <v>0.146281499692686</v>
      </c>
      <c r="AC76" s="76">
        <f t="shared" si="314"/>
        <v>7.8407720144752613E-2</v>
      </c>
      <c r="AD76" s="76">
        <f t="shared" si="314"/>
        <v>-2.507288629737614E-2</v>
      </c>
      <c r="AE76" s="76">
        <f t="shared" si="314"/>
        <v>-3.9160045402951149E-2</v>
      </c>
      <c r="AF76" s="76">
        <f t="shared" si="314"/>
        <v>-0.60268096514745306</v>
      </c>
      <c r="AG76" s="76">
        <f t="shared" si="314"/>
        <v>-0.96420581655480986</v>
      </c>
      <c r="AH76" s="76">
        <f t="shared" si="314"/>
        <v>-0.97069377990430628</v>
      </c>
      <c r="AI76" s="76">
        <f t="shared" si="314"/>
        <v>-0.94624926166568224</v>
      </c>
      <c r="AJ76" s="76">
        <f t="shared" si="314"/>
        <v>-0.94062078272604588</v>
      </c>
      <c r="AK76" s="76">
        <f t="shared" si="314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359</v>
      </c>
      <c r="CZ76" s="77">
        <f t="shared" ref="CZ76:DV76" si="315">CZ38/CY38-1</f>
        <v>0.30529100529100539</v>
      </c>
      <c r="DA76" s="77">
        <f t="shared" si="315"/>
        <v>0.34860154033238744</v>
      </c>
      <c r="DB76" s="77">
        <f t="shared" si="315"/>
        <v>0.14908325819056212</v>
      </c>
      <c r="DC76" s="77">
        <f t="shared" si="315"/>
        <v>-0.14805126863719587</v>
      </c>
      <c r="DD76" s="77">
        <f t="shared" si="315"/>
        <v>0.45993245317777087</v>
      </c>
      <c r="DE76" s="77">
        <f t="shared" si="315"/>
        <v>0.17833859095688753</v>
      </c>
      <c r="DF76" s="77">
        <f t="shared" si="315"/>
        <v>9.6912368374085345E-2</v>
      </c>
      <c r="DG76" s="77">
        <f t="shared" si="315"/>
        <v>8.4607875040676905E-2</v>
      </c>
      <c r="DH76" s="77">
        <f t="shared" si="315"/>
        <v>6.3156315631563098E-2</v>
      </c>
      <c r="DI76" s="77">
        <f t="shared" si="315"/>
        <v>-0.64060956681247361</v>
      </c>
      <c r="DJ76" s="78">
        <f t="shared" si="315"/>
        <v>-0.8</v>
      </c>
      <c r="DK76" s="78">
        <f t="shared" si="315"/>
        <v>-0.5</v>
      </c>
      <c r="DL76" s="77">
        <f t="shared" si="315"/>
        <v>-1</v>
      </c>
      <c r="DM76" s="77" t="e">
        <f t="shared" si="315"/>
        <v>#DIV/0!</v>
      </c>
      <c r="DN76" s="77" t="e">
        <f t="shared" si="315"/>
        <v>#DIV/0!</v>
      </c>
      <c r="DO76" s="77" t="e">
        <f t="shared" si="315"/>
        <v>#DIV/0!</v>
      </c>
      <c r="DP76" s="77" t="e">
        <f t="shared" si="315"/>
        <v>#DIV/0!</v>
      </c>
      <c r="DQ76" s="77" t="e">
        <f t="shared" si="315"/>
        <v>#DIV/0!</v>
      </c>
      <c r="DR76" s="77" t="e">
        <f t="shared" si="315"/>
        <v>#DIV/0!</v>
      </c>
      <c r="DS76" s="77" t="e">
        <f t="shared" si="315"/>
        <v>#DIV/0!</v>
      </c>
      <c r="DT76" s="77" t="e">
        <f t="shared" si="315"/>
        <v>#DIV/0!</v>
      </c>
      <c r="DU76" s="77" t="e">
        <f t="shared" si="315"/>
        <v>#DIV/0!</v>
      </c>
      <c r="DV76" s="77" t="e">
        <f t="shared" si="315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439</v>
      </c>
      <c r="C77" s="75" t="s">
        <v>359</v>
      </c>
      <c r="D77" s="75" t="s">
        <v>359</v>
      </c>
      <c r="E77" s="75" t="s">
        <v>359</v>
      </c>
      <c r="F77" s="75" t="s">
        <v>359</v>
      </c>
      <c r="G77" s="76">
        <f t="shared" ref="G77:AK77" si="316">+G43/C43-1</f>
        <v>1.1560693641618602E-2</v>
      </c>
      <c r="H77" s="76">
        <f t="shared" si="316"/>
        <v>0.15568862275449091</v>
      </c>
      <c r="I77" s="76">
        <f t="shared" si="316"/>
        <v>0.18235294117647061</v>
      </c>
      <c r="J77" s="76">
        <f t="shared" si="316"/>
        <v>0.30588235294117649</v>
      </c>
      <c r="K77" s="76">
        <f t="shared" si="316"/>
        <v>0.29142857142857137</v>
      </c>
      <c r="L77" s="76">
        <f t="shared" si="316"/>
        <v>0.20725388601036276</v>
      </c>
      <c r="M77" s="76">
        <f t="shared" si="316"/>
        <v>0.17910447761194037</v>
      </c>
      <c r="N77" s="76">
        <f t="shared" si="316"/>
        <v>0.1711711711711712</v>
      </c>
      <c r="O77" s="76">
        <f t="shared" si="316"/>
        <v>0.20796460176991149</v>
      </c>
      <c r="P77" s="76">
        <f t="shared" si="316"/>
        <v>0.21030042918454939</v>
      </c>
      <c r="Q77" s="76">
        <f t="shared" si="316"/>
        <v>0.240506329113924</v>
      </c>
      <c r="R77" s="76">
        <f t="shared" si="316"/>
        <v>0.15384615384615374</v>
      </c>
      <c r="S77" s="76">
        <f t="shared" si="316"/>
        <v>6.9597069597069572E-2</v>
      </c>
      <c r="T77" s="76">
        <f t="shared" si="316"/>
        <v>0.1063829787234043</v>
      </c>
      <c r="U77" s="76">
        <f t="shared" si="316"/>
        <v>7.1428571428571397E-2</v>
      </c>
      <c r="V77" s="76">
        <f t="shared" si="316"/>
        <v>0.19333333333333336</v>
      </c>
      <c r="W77" s="76">
        <f t="shared" si="316"/>
        <v>0.14726027397260277</v>
      </c>
      <c r="X77" s="76">
        <f t="shared" si="316"/>
        <v>6.0897435897435903E-2</v>
      </c>
      <c r="Y77" s="76">
        <f t="shared" si="316"/>
        <v>8.5714285714285632E-2</v>
      </c>
      <c r="Z77" s="76">
        <f t="shared" si="316"/>
        <v>5.5865921787709993E-3</v>
      </c>
      <c r="AA77" s="76">
        <f t="shared" si="316"/>
        <v>2.3880597014925398E-2</v>
      </c>
      <c r="AB77" s="76">
        <f t="shared" si="316"/>
        <v>0.12084592145015116</v>
      </c>
      <c r="AC77" s="76">
        <f t="shared" si="316"/>
        <v>4.9707602339181367E-2</v>
      </c>
      <c r="AD77" s="76">
        <f t="shared" si="316"/>
        <v>0.14444444444444438</v>
      </c>
      <c r="AE77" s="76">
        <f t="shared" si="316"/>
        <v>0.12536443148688048</v>
      </c>
      <c r="AF77" s="76">
        <f t="shared" si="316"/>
        <v>4.5822102425876032E-2</v>
      </c>
      <c r="AG77" s="76">
        <f t="shared" si="316"/>
        <v>3.0640668523676862E-2</v>
      </c>
      <c r="AH77" s="76">
        <f t="shared" si="316"/>
        <v>-7.0388349514563076E-2</v>
      </c>
      <c r="AI77" s="76">
        <f t="shared" si="316"/>
        <v>2.5906735751295429E-3</v>
      </c>
      <c r="AJ77" s="76">
        <f t="shared" si="316"/>
        <v>5.9278350515463929E-2</v>
      </c>
      <c r="AK77" s="76">
        <f t="shared" si="316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732</v>
      </c>
      <c r="EI77" s="59">
        <f>+EI75/EI76-1</f>
        <v>0.79628214180124712</v>
      </c>
    </row>
    <row r="78" spans="2:181" x14ac:dyDescent="0.2">
      <c r="B78" s="23" t="s">
        <v>442</v>
      </c>
      <c r="C78" s="33" t="s">
        <v>359</v>
      </c>
      <c r="D78" s="33" t="s">
        <v>359</v>
      </c>
      <c r="E78" s="33" t="s">
        <v>359</v>
      </c>
      <c r="F78" s="33" t="s">
        <v>359</v>
      </c>
      <c r="G78" s="41" t="s">
        <v>359</v>
      </c>
      <c r="H78" s="41" t="s">
        <v>359</v>
      </c>
      <c r="I78" s="41" t="s">
        <v>359</v>
      </c>
      <c r="J78" s="41" t="s">
        <v>359</v>
      </c>
      <c r="K78" s="57">
        <f t="shared" ref="K78:AK78" si="317">+K3/G3-1</f>
        <v>7.1999999999999993</v>
      </c>
      <c r="L78" s="57">
        <f t="shared" si="317"/>
        <v>2.0555555555555554</v>
      </c>
      <c r="M78" s="57">
        <f t="shared" si="317"/>
        <v>0.76470588235294112</v>
      </c>
      <c r="N78" s="57">
        <f t="shared" si="317"/>
        <v>1.34375</v>
      </c>
      <c r="O78" s="57">
        <f t="shared" si="317"/>
        <v>1.1219512195121952</v>
      </c>
      <c r="P78" s="57">
        <f t="shared" si="317"/>
        <v>0.92727272727272725</v>
      </c>
      <c r="Q78" s="57">
        <f t="shared" si="317"/>
        <v>0.98333333333333339</v>
      </c>
      <c r="R78" s="57">
        <f t="shared" si="317"/>
        <v>0.72</v>
      </c>
      <c r="S78" s="57">
        <f t="shared" si="317"/>
        <v>0.42528735632183912</v>
      </c>
      <c r="T78" s="57">
        <f t="shared" si="317"/>
        <v>0.39622641509433953</v>
      </c>
      <c r="U78" s="57">
        <f t="shared" si="317"/>
        <v>0.3613445378151261</v>
      </c>
      <c r="V78" s="57">
        <f t="shared" si="317"/>
        <v>0.30232558139534893</v>
      </c>
      <c r="W78" s="57">
        <f t="shared" si="317"/>
        <v>0.36290322580645151</v>
      </c>
      <c r="X78" s="57">
        <f t="shared" si="317"/>
        <v>0.20270270270270263</v>
      </c>
      <c r="Y78" s="57">
        <f t="shared" si="317"/>
        <v>0.13580246913580241</v>
      </c>
      <c r="Z78" s="57">
        <f t="shared" si="317"/>
        <v>0.20238095238095233</v>
      </c>
      <c r="AA78" s="57">
        <f t="shared" si="317"/>
        <v>0.1775147928994083</v>
      </c>
      <c r="AB78" s="57">
        <f t="shared" si="317"/>
        <v>0.2808988764044944</v>
      </c>
      <c r="AC78" s="57">
        <f t="shared" si="317"/>
        <v>0.26630434782608692</v>
      </c>
      <c r="AD78" s="57">
        <f t="shared" si="317"/>
        <v>0.2722772277227723</v>
      </c>
      <c r="AE78" s="57">
        <f t="shared" si="317"/>
        <v>0.27638190954773867</v>
      </c>
      <c r="AF78" s="57">
        <f t="shared" si="317"/>
        <v>0.27192982456140347</v>
      </c>
      <c r="AG78" s="57">
        <f t="shared" si="317"/>
        <v>0.31759656652360513</v>
      </c>
      <c r="AH78" s="57">
        <f t="shared" si="317"/>
        <v>0.2645914396887159</v>
      </c>
      <c r="AI78" s="57">
        <f t="shared" si="317"/>
        <v>0.25984251968503935</v>
      </c>
      <c r="AJ78" s="57">
        <f t="shared" si="317"/>
        <v>0.21379310344827585</v>
      </c>
      <c r="AK78" s="57">
        <f t="shared" si="317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>
        <f t="shared" ref="AX78:BA78" si="318">+AX3/AT3-1</f>
        <v>0.15740740740740744</v>
      </c>
      <c r="AY78" s="57">
        <f t="shared" si="318"/>
        <v>0.12631578947368416</v>
      </c>
      <c r="AZ78" s="57">
        <f t="shared" si="318"/>
        <v>9.612141652613837E-2</v>
      </c>
      <c r="BA78" s="57">
        <f t="shared" si="318"/>
        <v>0.10489510489510478</v>
      </c>
      <c r="BB78" s="57">
        <f t="shared" ref="BB78" si="319">+BB3/AX3-1</f>
        <v>5.9199999999999919E-2</v>
      </c>
      <c r="BC78" s="57">
        <f t="shared" ref="BC78" si="320">+BC3/AY3-1</f>
        <v>0.108411214953271</v>
      </c>
      <c r="BD78" s="57">
        <f t="shared" ref="BD78" si="321">+BD3/AZ3-1</f>
        <v>9.3846153846153912E-2</v>
      </c>
      <c r="BE78" s="57">
        <f t="shared" ref="BE78" si="322">+BE3/BA3-1</f>
        <v>6.8037974683544222E-2</v>
      </c>
      <c r="BF78" s="57">
        <f t="shared" ref="BF78" si="323">+BF3/BB3-1</f>
        <v>0.10422960725075536</v>
      </c>
      <c r="BG78" s="57">
        <f t="shared" ref="BG78" si="324">+BG3/BC3-1</f>
        <v>7.9258010118043787E-2</v>
      </c>
      <c r="BH78" s="57">
        <f t="shared" ref="BH78" si="325">+BH3/BD3-1</f>
        <v>9.4233473980309457E-2</v>
      </c>
      <c r="BI78" s="57">
        <f t="shared" ref="BI78" si="326">+BI3/BE3-1</f>
        <v>0.13629629629629636</v>
      </c>
      <c r="BJ78" s="57">
        <f t="shared" ref="BJ78" si="327">+BJ3/BF3-1</f>
        <v>8.3447332421340725E-2</v>
      </c>
      <c r="BK78" s="57">
        <f t="shared" ref="BK78" si="328">+BK3/BG3-1</f>
        <v>0.11562500000000009</v>
      </c>
      <c r="BL78" s="57">
        <f t="shared" ref="BL78" si="329">+BL3/BH3-1</f>
        <v>-3.5989717223650408E-2</v>
      </c>
      <c r="BM78" s="57">
        <f t="shared" ref="BM78" si="330">+BM3/BI3-1</f>
        <v>7.6923076923076872E-2</v>
      </c>
      <c r="BN78" s="57">
        <f t="shared" ref="BN78" si="331">+BN3/BJ3-1</f>
        <v>9.4696969696969724E-2</v>
      </c>
      <c r="BO78" s="57">
        <f t="shared" ref="BO78" si="332">+BO3/BK3-1</f>
        <v>6.1624649859943981E-2</v>
      </c>
      <c r="BP78" s="57">
        <f t="shared" ref="BP78" si="333">+BP3/BL3-1</f>
        <v>8.5333333333333261E-2</v>
      </c>
      <c r="BQ78" s="57">
        <f t="shared" ref="BQ78" si="334">+BQ3/BM3-1</f>
        <v>5.3268765133171803E-2</v>
      </c>
      <c r="BR78" s="57">
        <f t="shared" ref="BR78" si="335">+BR3/BN3-1</f>
        <v>-3.4602076124568004E-3</v>
      </c>
      <c r="BS78" s="57">
        <f t="shared" ref="BS78" si="336">+BS3/BO3-1</f>
        <v>4.4854881266490843E-2</v>
      </c>
      <c r="BT78" s="57">
        <f t="shared" ref="BT78" si="337">+BT3/BP3-1</f>
        <v>7.6167076167076075E-2</v>
      </c>
      <c r="BU78" s="57">
        <f t="shared" ref="BU78" si="338">+BU3/BQ3-1</f>
        <v>1.4942528735632177E-2</v>
      </c>
      <c r="BV78" s="57">
        <f t="shared" ref="BV78" si="339">+BV3/BR3-1</f>
        <v>5.6712962962963021E-2</v>
      </c>
      <c r="BW78" s="57">
        <f t="shared" ref="BW78" si="340">+BW3/BS3-1</f>
        <v>-3.5353535353535359E-2</v>
      </c>
      <c r="BX78" s="57">
        <f t="shared" ref="BX78:CA78" si="341">+BX3/BT3-1</f>
        <v>5.821917808219168E-2</v>
      </c>
      <c r="BY78" s="57">
        <f t="shared" si="341"/>
        <v>4.7565118912797244E-2</v>
      </c>
      <c r="BZ78" s="57">
        <f t="shared" si="341"/>
        <v>7.8860898138006563E-2</v>
      </c>
      <c r="CA78" s="57">
        <f t="shared" si="341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443</v>
      </c>
      <c r="C79" s="75" t="s">
        <v>359</v>
      </c>
      <c r="D79" s="75" t="s">
        <v>359</v>
      </c>
      <c r="E79" s="75" t="s">
        <v>359</v>
      </c>
      <c r="F79" s="75" t="s">
        <v>359</v>
      </c>
      <c r="G79" s="76">
        <f t="shared" ref="G79:AK79" si="342">+G34/C34-1</f>
        <v>0.18877551020408156</v>
      </c>
      <c r="H79" s="76">
        <f t="shared" si="342"/>
        <v>8.5271317829457294E-2</v>
      </c>
      <c r="I79" s="76">
        <f t="shared" si="342"/>
        <v>0.10358565737051784</v>
      </c>
      <c r="J79" s="76">
        <f t="shared" si="342"/>
        <v>0.10830324909747291</v>
      </c>
      <c r="K79" s="76">
        <f t="shared" si="342"/>
        <v>0.15879828326180268</v>
      </c>
      <c r="L79" s="76">
        <f t="shared" si="342"/>
        <v>6.0714285714285721E-2</v>
      </c>
      <c r="M79" s="76">
        <f t="shared" si="342"/>
        <v>0.11552346570397121</v>
      </c>
      <c r="N79" s="76">
        <f t="shared" si="342"/>
        <v>6.8403908794788304E-2</v>
      </c>
      <c r="O79" s="76">
        <f t="shared" si="342"/>
        <v>0.12962962962962954</v>
      </c>
      <c r="P79" s="76">
        <f t="shared" si="342"/>
        <v>0.12794612794612803</v>
      </c>
      <c r="Q79" s="76">
        <f t="shared" si="342"/>
        <v>8.0906148867313954E-2</v>
      </c>
      <c r="R79" s="76">
        <f t="shared" si="342"/>
        <v>-3.6585365853658569E-2</v>
      </c>
      <c r="S79" s="76">
        <f t="shared" si="342"/>
        <v>-9.8360655737704805E-3</v>
      </c>
      <c r="T79" s="76">
        <f t="shared" si="342"/>
        <v>-6.5671641791044788E-2</v>
      </c>
      <c r="U79" s="76">
        <f t="shared" si="342"/>
        <v>-1.4970059880239472E-2</v>
      </c>
      <c r="V79" s="76">
        <f t="shared" si="342"/>
        <v>7.2784810126582222E-2</v>
      </c>
      <c r="W79" s="76">
        <f t="shared" si="342"/>
        <v>3.9735099337748325E-2</v>
      </c>
      <c r="X79" s="76">
        <f t="shared" si="342"/>
        <v>-1.9169329073482455E-2</v>
      </c>
      <c r="Y79" s="76">
        <f t="shared" si="342"/>
        <v>-7.9027355623100259E-2</v>
      </c>
      <c r="Z79" s="76">
        <f t="shared" si="342"/>
        <v>-0.25663716814159288</v>
      </c>
      <c r="AA79" s="76">
        <f t="shared" si="342"/>
        <v>-7.6433121019108263E-2</v>
      </c>
      <c r="AB79" s="76">
        <f t="shared" si="342"/>
        <v>-0.1824104234527687</v>
      </c>
      <c r="AC79" s="76">
        <f t="shared" si="342"/>
        <v>-0.28712871287128716</v>
      </c>
      <c r="AD79" s="76">
        <f t="shared" si="342"/>
        <v>-0.22619047619047616</v>
      </c>
      <c r="AE79" s="76">
        <f t="shared" si="342"/>
        <v>-0.28620689655172415</v>
      </c>
      <c r="AF79" s="76">
        <f t="shared" si="342"/>
        <v>-0.53386454183266929</v>
      </c>
      <c r="AG79" s="76">
        <f t="shared" si="342"/>
        <v>-0.56018518518518512</v>
      </c>
      <c r="AH79" s="76">
        <f t="shared" si="342"/>
        <v>-0.56923076923076921</v>
      </c>
      <c r="AI79" s="76">
        <f t="shared" si="342"/>
        <v>-0.77777777777777779</v>
      </c>
      <c r="AJ79" s="76">
        <f t="shared" si="342"/>
        <v>-0.52136752136752129</v>
      </c>
      <c r="AK79" s="76">
        <f t="shared" si="342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444</v>
      </c>
      <c r="C80" s="75" t="s">
        <v>359</v>
      </c>
      <c r="D80" s="75" t="s">
        <v>359</v>
      </c>
      <c r="E80" s="75" t="s">
        <v>359</v>
      </c>
      <c r="F80" s="75" t="s">
        <v>359</v>
      </c>
      <c r="G80" s="76">
        <f t="shared" ref="G80:AK80" si="343">+G44/C44-1</f>
        <v>0.38926174496644306</v>
      </c>
      <c r="H80" s="76">
        <f t="shared" si="343"/>
        <v>0.28961748633879791</v>
      </c>
      <c r="I80" s="76">
        <f t="shared" si="343"/>
        <v>0.32386363636363646</v>
      </c>
      <c r="J80" s="76">
        <f t="shared" si="343"/>
        <v>0.3563829787234043</v>
      </c>
      <c r="K80" s="76">
        <f t="shared" si="343"/>
        <v>0.27053140096618367</v>
      </c>
      <c r="L80" s="76">
        <f t="shared" si="343"/>
        <v>7.6271186440677985E-2</v>
      </c>
      <c r="M80" s="76">
        <f t="shared" si="343"/>
        <v>0.17167381974248919</v>
      </c>
      <c r="N80" s="76">
        <f t="shared" si="343"/>
        <v>0.30980392156862746</v>
      </c>
      <c r="O80" s="76">
        <f t="shared" si="343"/>
        <v>0.12927756653992395</v>
      </c>
      <c r="P80" s="76">
        <f t="shared" si="343"/>
        <v>0.27559055118110232</v>
      </c>
      <c r="Q80" s="76">
        <f t="shared" si="343"/>
        <v>0.25274725274725274</v>
      </c>
      <c r="R80" s="76">
        <f t="shared" si="343"/>
        <v>-1.4970059880239472E-2</v>
      </c>
      <c r="S80" s="76">
        <f t="shared" si="343"/>
        <v>8.4175084175084125E-2</v>
      </c>
      <c r="T80" s="76">
        <f t="shared" si="343"/>
        <v>2.1604938271605034E-2</v>
      </c>
      <c r="U80" s="76">
        <f t="shared" si="343"/>
        <v>5.2631578947368363E-2</v>
      </c>
      <c r="V80" s="76">
        <f t="shared" si="343"/>
        <v>0.17933130699088151</v>
      </c>
      <c r="W80" s="76">
        <f t="shared" si="343"/>
        <v>0.15838509316770177</v>
      </c>
      <c r="X80" s="76">
        <f t="shared" si="343"/>
        <v>7.8549848942598199E-2</v>
      </c>
      <c r="Y80" s="76">
        <f t="shared" si="343"/>
        <v>4.1666666666666741E-2</v>
      </c>
      <c r="Z80" s="76">
        <f t="shared" si="343"/>
        <v>-3.6082474226804107E-2</v>
      </c>
      <c r="AA80" s="76">
        <f t="shared" si="343"/>
        <v>-1.8766756032171594E-2</v>
      </c>
      <c r="AB80" s="76">
        <f t="shared" si="343"/>
        <v>0.10924369747899165</v>
      </c>
      <c r="AC80" s="76">
        <f t="shared" si="343"/>
        <v>4.2666666666666631E-2</v>
      </c>
      <c r="AD80" s="76">
        <f t="shared" si="343"/>
        <v>0.11229946524064172</v>
      </c>
      <c r="AE80" s="76">
        <f t="shared" si="343"/>
        <v>-2.1857923497267784E-2</v>
      </c>
      <c r="AF80" s="76">
        <f t="shared" si="343"/>
        <v>2.5252525252525304E-2</v>
      </c>
      <c r="AG80" s="76">
        <f t="shared" si="343"/>
        <v>-7.1611253196930957E-2</v>
      </c>
      <c r="AH80" s="76">
        <f t="shared" si="343"/>
        <v>-5.2884615384615419E-2</v>
      </c>
      <c r="AI80" s="76">
        <f t="shared" si="343"/>
        <v>8.379888268156499E-3</v>
      </c>
      <c r="AJ80" s="76">
        <f t="shared" si="343"/>
        <v>6.1576354679802936E-2</v>
      </c>
      <c r="AK80" s="76">
        <f t="shared" si="343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445</v>
      </c>
      <c r="C81" s="75" t="s">
        <v>359</v>
      </c>
      <c r="D81" s="75" t="s">
        <v>359</v>
      </c>
      <c r="E81" s="75" t="s">
        <v>359</v>
      </c>
      <c r="F81" s="75" t="s">
        <v>359</v>
      </c>
      <c r="G81" s="76" t="s">
        <v>359</v>
      </c>
      <c r="H81" s="76" t="s">
        <v>359</v>
      </c>
      <c r="I81" s="76" t="s">
        <v>359</v>
      </c>
      <c r="J81" s="76">
        <f t="shared" ref="J81:AK81" si="344">+J45/F45-1</f>
        <v>6.2</v>
      </c>
      <c r="K81" s="76">
        <f t="shared" si="344"/>
        <v>3.0909090909090908</v>
      </c>
      <c r="L81" s="76">
        <f t="shared" si="344"/>
        <v>3.2142857142857144</v>
      </c>
      <c r="M81" s="76">
        <f t="shared" si="344"/>
        <v>2.2727272727272729</v>
      </c>
      <c r="N81" s="76">
        <f t="shared" si="344"/>
        <v>1.75</v>
      </c>
      <c r="O81" s="76">
        <f t="shared" si="344"/>
        <v>1.4</v>
      </c>
      <c r="P81" s="76">
        <f t="shared" si="344"/>
        <v>1.3050847457627119</v>
      </c>
      <c r="Q81" s="76">
        <f t="shared" si="344"/>
        <v>1</v>
      </c>
      <c r="R81" s="76">
        <f t="shared" si="344"/>
        <v>0.54545454545454541</v>
      </c>
      <c r="S81" s="76">
        <f t="shared" si="344"/>
        <v>0.40740740740740744</v>
      </c>
      <c r="T81" s="76">
        <f t="shared" si="344"/>
        <v>0.31617647058823528</v>
      </c>
      <c r="U81" s="76">
        <f t="shared" si="344"/>
        <v>0.32638888888888884</v>
      </c>
      <c r="V81" s="76">
        <f t="shared" si="344"/>
        <v>0.3856209150326797</v>
      </c>
      <c r="W81" s="76">
        <f t="shared" si="344"/>
        <v>0.42105263157894735</v>
      </c>
      <c r="X81" s="76">
        <f t="shared" si="344"/>
        <v>0.24581005586592175</v>
      </c>
      <c r="Y81" s="76">
        <f t="shared" si="344"/>
        <v>0.19371727748691092</v>
      </c>
      <c r="Z81" s="76">
        <f t="shared" si="344"/>
        <v>0.24528301886792447</v>
      </c>
      <c r="AA81" s="76">
        <f t="shared" si="344"/>
        <v>0.27314814814814814</v>
      </c>
      <c r="AB81" s="76">
        <f t="shared" si="344"/>
        <v>0.3094170403587444</v>
      </c>
      <c r="AC81" s="76">
        <f t="shared" si="344"/>
        <v>0.36403508771929816</v>
      </c>
      <c r="AD81" s="76">
        <f t="shared" si="344"/>
        <v>0.20454545454545459</v>
      </c>
      <c r="AE81" s="76">
        <f t="shared" si="344"/>
        <v>0.18181818181818188</v>
      </c>
      <c r="AF81" s="76">
        <f t="shared" si="344"/>
        <v>0.22260273972602729</v>
      </c>
      <c r="AG81" s="76">
        <f t="shared" si="344"/>
        <v>0.112540192926045</v>
      </c>
      <c r="AH81" s="76">
        <f t="shared" si="344"/>
        <v>0.5691823899371069</v>
      </c>
      <c r="AI81" s="76">
        <f t="shared" si="344"/>
        <v>0.12615384615384606</v>
      </c>
      <c r="AJ81" s="76">
        <f t="shared" si="344"/>
        <v>3.9215686274509887E-2</v>
      </c>
      <c r="AK81" s="76">
        <f t="shared" si="344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448</v>
      </c>
      <c r="C82" s="75" t="s">
        <v>359</v>
      </c>
      <c r="D82" s="75" t="s">
        <v>359</v>
      </c>
      <c r="E82" s="75" t="s">
        <v>359</v>
      </c>
      <c r="F82" s="75" t="s">
        <v>359</v>
      </c>
      <c r="G82" s="76">
        <f t="shared" ref="G82:P83" si="345">+G41/C41-1</f>
        <v>0.5862068965517242</v>
      </c>
      <c r="H82" s="76">
        <f t="shared" si="345"/>
        <v>0.75510204081632648</v>
      </c>
      <c r="I82" s="76">
        <f t="shared" si="345"/>
        <v>0.63551401869158886</v>
      </c>
      <c r="J82" s="76">
        <f t="shared" si="345"/>
        <v>0.38016528925619841</v>
      </c>
      <c r="K82" s="76">
        <f t="shared" si="345"/>
        <v>0.15942028985507251</v>
      </c>
      <c r="L82" s="76">
        <f t="shared" si="345"/>
        <v>-5.8139534883720922E-2</v>
      </c>
      <c r="M82" s="76">
        <f t="shared" si="345"/>
        <v>5.7142857142857162E-2</v>
      </c>
      <c r="N82" s="76">
        <f t="shared" si="345"/>
        <v>0.10778443113772451</v>
      </c>
      <c r="O82" s="76">
        <f t="shared" si="345"/>
        <v>0.16874999999999996</v>
      </c>
      <c r="P82" s="76">
        <f t="shared" si="345"/>
        <v>0.20987654320987659</v>
      </c>
      <c r="Q82" s="76">
        <f t="shared" ref="Q82:Z83" si="346">+Q41/M41-1</f>
        <v>-5.4054054054053502E-3</v>
      </c>
      <c r="R82" s="76">
        <f t="shared" si="346"/>
        <v>-1.6216216216216162E-2</v>
      </c>
      <c r="S82" s="76">
        <f t="shared" si="346"/>
        <v>-0.12299465240641716</v>
      </c>
      <c r="T82" s="76">
        <f t="shared" si="346"/>
        <v>-0.11734693877551017</v>
      </c>
      <c r="U82" s="76">
        <f t="shared" si="346"/>
        <v>-2.7173913043478271E-2</v>
      </c>
      <c r="V82" s="76">
        <f t="shared" si="346"/>
        <v>-8.2417582417582458E-2</v>
      </c>
      <c r="W82" s="76">
        <f t="shared" si="346"/>
        <v>1.2195121951219523E-2</v>
      </c>
      <c r="X82" s="76">
        <f t="shared" si="346"/>
        <v>-5.7803468208093012E-3</v>
      </c>
      <c r="Y82" s="76">
        <f t="shared" si="346"/>
        <v>-0.11173184357541899</v>
      </c>
      <c r="Z82" s="76">
        <f t="shared" si="346"/>
        <v>-1.19760479041916E-2</v>
      </c>
      <c r="AA82" s="76">
        <f t="shared" ref="AA82:AJ83" si="347">+AA41/W41-1</f>
        <v>-6.0240963855421326E-3</v>
      </c>
      <c r="AB82" s="76">
        <f t="shared" si="347"/>
        <v>5.8139534883721034E-3</v>
      </c>
      <c r="AC82" s="76">
        <f t="shared" si="347"/>
        <v>8.1761006289308158E-2</v>
      </c>
      <c r="AD82" s="76">
        <f t="shared" si="347"/>
        <v>9.6969696969696928E-2</v>
      </c>
      <c r="AE82" s="76">
        <f t="shared" si="347"/>
        <v>8.4848484848484951E-2</v>
      </c>
      <c r="AF82" s="76">
        <f t="shared" si="347"/>
        <v>3.4682080924855585E-2</v>
      </c>
      <c r="AG82" s="76">
        <f t="shared" si="347"/>
        <v>5.8139534883721034E-3</v>
      </c>
      <c r="AH82" s="76">
        <f t="shared" si="347"/>
        <v>-5.5248618784530357E-2</v>
      </c>
      <c r="AI82" s="76">
        <f t="shared" si="347"/>
        <v>-9.4972067039106101E-2</v>
      </c>
      <c r="AJ82" s="76">
        <f t="shared" si="347"/>
        <v>-4.4692737430167551E-2</v>
      </c>
      <c r="AK82" s="76">
        <f t="shared" ref="AK82:AK83" si="348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449</v>
      </c>
      <c r="C83" s="75" t="s">
        <v>359</v>
      </c>
      <c r="D83" s="75" t="s">
        <v>359</v>
      </c>
      <c r="E83" s="75" t="s">
        <v>359</v>
      </c>
      <c r="F83" s="75" t="s">
        <v>359</v>
      </c>
      <c r="G83" s="76">
        <f t="shared" si="345"/>
        <v>0.50531914893617014</v>
      </c>
      <c r="H83" s="76">
        <f t="shared" si="345"/>
        <v>0.35000000000000009</v>
      </c>
      <c r="I83" s="76">
        <f t="shared" si="345"/>
        <v>0.20384615384615379</v>
      </c>
      <c r="J83" s="76">
        <f t="shared" si="345"/>
        <v>0.6160714285714286</v>
      </c>
      <c r="K83" s="76">
        <f t="shared" si="345"/>
        <v>0.29328621908127217</v>
      </c>
      <c r="L83" s="76">
        <f t="shared" si="345"/>
        <v>0.27160493827160503</v>
      </c>
      <c r="M83" s="76">
        <f t="shared" si="345"/>
        <v>0.34185303514377008</v>
      </c>
      <c r="N83" s="76">
        <f t="shared" si="345"/>
        <v>0.27624309392265189</v>
      </c>
      <c r="O83" s="76">
        <f t="shared" si="345"/>
        <v>0.2404371584699454</v>
      </c>
      <c r="P83" s="76">
        <f t="shared" si="345"/>
        <v>0.28398058252427183</v>
      </c>
      <c r="Q83" s="76">
        <f t="shared" si="346"/>
        <v>0.34285714285714275</v>
      </c>
      <c r="R83" s="76">
        <f t="shared" si="346"/>
        <v>0.31168831168831179</v>
      </c>
      <c r="S83" s="76">
        <f t="shared" si="346"/>
        <v>0.29735682819383258</v>
      </c>
      <c r="T83" s="76">
        <f t="shared" si="346"/>
        <v>0.21550094517958418</v>
      </c>
      <c r="U83" s="76">
        <f t="shared" si="346"/>
        <v>0.15780141843971629</v>
      </c>
      <c r="V83" s="76">
        <f t="shared" si="346"/>
        <v>0.16666666666666674</v>
      </c>
      <c r="W83" s="76">
        <f t="shared" si="346"/>
        <v>4.7538200339558578E-2</v>
      </c>
      <c r="X83" s="76">
        <f t="shared" si="346"/>
        <v>-1.5552099533437058E-2</v>
      </c>
      <c r="Y83" s="76">
        <f t="shared" si="346"/>
        <v>-6.8912710566615631E-2</v>
      </c>
      <c r="Z83" s="76">
        <f t="shared" si="346"/>
        <v>0</v>
      </c>
      <c r="AA83" s="76">
        <f t="shared" si="347"/>
        <v>1.1345218800648205E-2</v>
      </c>
      <c r="AB83" s="76">
        <f t="shared" si="347"/>
        <v>0.11532385466034745</v>
      </c>
      <c r="AC83" s="76">
        <f t="shared" si="347"/>
        <v>0.13651315789473695</v>
      </c>
      <c r="AD83" s="76">
        <f t="shared" si="347"/>
        <v>4.2432814710042344E-2</v>
      </c>
      <c r="AE83" s="76">
        <f t="shared" si="347"/>
        <v>-4.8076923076922906E-3</v>
      </c>
      <c r="AF83" s="76">
        <f t="shared" si="347"/>
        <v>7.0821529745042078E-3</v>
      </c>
      <c r="AG83" s="76">
        <f t="shared" si="347"/>
        <v>-2.1707670043415339E-2</v>
      </c>
      <c r="AH83" s="76">
        <f t="shared" si="347"/>
        <v>0.11126187245590224</v>
      </c>
      <c r="AI83" s="76">
        <f t="shared" si="347"/>
        <v>-0.15942028985507251</v>
      </c>
      <c r="AJ83" s="76">
        <f t="shared" si="347"/>
        <v>-0.20815752461322079</v>
      </c>
      <c r="AK83" s="76">
        <f t="shared" si="348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450</v>
      </c>
      <c r="C84" s="33" t="s">
        <v>359</v>
      </c>
      <c r="D84" s="33" t="s">
        <v>359</v>
      </c>
      <c r="E84" s="33" t="s">
        <v>359</v>
      </c>
      <c r="F84" s="33" t="s">
        <v>359</v>
      </c>
      <c r="G84" s="33" t="s">
        <v>359</v>
      </c>
      <c r="H84" s="33" t="s">
        <v>359</v>
      </c>
      <c r="I84" s="33" t="s">
        <v>359</v>
      </c>
      <c r="J84" s="33" t="s">
        <v>359</v>
      </c>
      <c r="K84" s="33" t="s">
        <v>359</v>
      </c>
      <c r="L84" s="33" t="s">
        <v>359</v>
      </c>
      <c r="M84" s="41">
        <f t="shared" ref="M84:AK84" si="349">M10/I10-1</f>
        <v>3.1818181818181817</v>
      </c>
      <c r="N84" s="41">
        <f t="shared" si="349"/>
        <v>3</v>
      </c>
      <c r="O84" s="41">
        <f t="shared" si="349"/>
        <v>2.1428571428571428</v>
      </c>
      <c r="P84" s="41">
        <f t="shared" si="349"/>
        <v>1.1714285714285713</v>
      </c>
      <c r="Q84" s="41">
        <f t="shared" si="349"/>
        <v>0.78260869565217384</v>
      </c>
      <c r="R84" s="41">
        <f t="shared" si="349"/>
        <v>0.53571428571428581</v>
      </c>
      <c r="S84" s="41">
        <f t="shared" si="349"/>
        <v>0.33333333333333326</v>
      </c>
      <c r="T84" s="41">
        <f t="shared" si="349"/>
        <v>0.40789473684210531</v>
      </c>
      <c r="U84" s="41">
        <f t="shared" si="349"/>
        <v>0.30487804878048785</v>
      </c>
      <c r="V84" s="41">
        <f t="shared" si="349"/>
        <v>0.38372093023255816</v>
      </c>
      <c r="W84" s="41">
        <f t="shared" si="349"/>
        <v>0.48863636363636354</v>
      </c>
      <c r="X84" s="41">
        <f t="shared" si="349"/>
        <v>0.23364485981308403</v>
      </c>
      <c r="Y84" s="41">
        <f t="shared" si="349"/>
        <v>0.34579439252336441</v>
      </c>
      <c r="Z84" s="41">
        <f t="shared" si="349"/>
        <v>0.42016806722689082</v>
      </c>
      <c r="AA84" s="41">
        <f t="shared" si="349"/>
        <v>0.31297709923664119</v>
      </c>
      <c r="AB84" s="41">
        <f t="shared" si="349"/>
        <v>0.46212121212121215</v>
      </c>
      <c r="AC84" s="41">
        <f t="shared" si="349"/>
        <v>0.46527777777777768</v>
      </c>
      <c r="AD84" s="41">
        <f t="shared" si="349"/>
        <v>0.34319526627218933</v>
      </c>
      <c r="AE84" s="41">
        <f t="shared" si="349"/>
        <v>0.34302325581395343</v>
      </c>
      <c r="AF84" s="41">
        <f t="shared" si="349"/>
        <v>0.26424870466321249</v>
      </c>
      <c r="AG84" s="41">
        <f t="shared" si="349"/>
        <v>0.24644549763033186</v>
      </c>
      <c r="AH84" s="41">
        <f t="shared" si="349"/>
        <v>0.23788546255506615</v>
      </c>
      <c r="AI84" s="41">
        <f t="shared" si="349"/>
        <v>0.24242424242424243</v>
      </c>
      <c r="AJ84" s="41">
        <f t="shared" si="349"/>
        <v>0.27868852459016402</v>
      </c>
      <c r="AK84" s="41">
        <f t="shared" si="349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451</v>
      </c>
      <c r="C85" s="33" t="s">
        <v>359</v>
      </c>
      <c r="D85" s="33" t="s">
        <v>359</v>
      </c>
      <c r="E85" s="33" t="s">
        <v>359</v>
      </c>
      <c r="F85" s="33" t="s">
        <v>359</v>
      </c>
      <c r="G85" s="33" t="s">
        <v>359</v>
      </c>
      <c r="H85" s="33" t="s">
        <v>359</v>
      </c>
      <c r="I85" s="33" t="s">
        <v>359</v>
      </c>
      <c r="J85" s="33" t="s">
        <v>359</v>
      </c>
      <c r="K85" s="33" t="s">
        <v>359</v>
      </c>
      <c r="L85" s="33" t="s">
        <v>359</v>
      </c>
      <c r="M85" s="41" t="s">
        <v>359</v>
      </c>
      <c r="N85" s="41" t="s">
        <v>359</v>
      </c>
      <c r="O85" s="41" t="s">
        <v>359</v>
      </c>
      <c r="P85" s="41" t="s">
        <v>359</v>
      </c>
      <c r="Q85" s="41" t="s">
        <v>359</v>
      </c>
      <c r="R85" s="41" t="s">
        <v>359</v>
      </c>
      <c r="S85" s="41" t="s">
        <v>359</v>
      </c>
      <c r="T85" s="41" t="s">
        <v>359</v>
      </c>
      <c r="U85" s="41" t="s">
        <v>359</v>
      </c>
      <c r="V85" s="41" t="s">
        <v>359</v>
      </c>
      <c r="W85" s="41" t="s">
        <v>359</v>
      </c>
      <c r="X85" s="41" t="s">
        <v>359</v>
      </c>
      <c r="Y85" s="41" t="s">
        <v>359</v>
      </c>
      <c r="Z85" s="41">
        <f t="shared" ref="Z85:AK85" si="350">Z37/V37-1</f>
        <v>17.25</v>
      </c>
      <c r="AA85" s="41">
        <f t="shared" si="350"/>
        <v>7.1</v>
      </c>
      <c r="AB85" s="41">
        <f t="shared" si="350"/>
        <v>3</v>
      </c>
      <c r="AC85" s="41">
        <f t="shared" si="350"/>
        <v>1.7021276595744679</v>
      </c>
      <c r="AD85" s="41">
        <f t="shared" si="350"/>
        <v>1.095890410958904</v>
      </c>
      <c r="AE85" s="41">
        <f t="shared" si="350"/>
        <v>0.98765432098765427</v>
      </c>
      <c r="AF85" s="41">
        <f t="shared" si="350"/>
        <v>0.53571428571428581</v>
      </c>
      <c r="AG85" s="41">
        <f t="shared" si="350"/>
        <v>0.40157480314960625</v>
      </c>
      <c r="AH85" s="41">
        <f t="shared" si="350"/>
        <v>0.29411764705882359</v>
      </c>
      <c r="AI85" s="41">
        <f t="shared" si="350"/>
        <v>0.25465838509316763</v>
      </c>
      <c r="AJ85" s="41">
        <f t="shared" si="350"/>
        <v>0.39534883720930236</v>
      </c>
      <c r="AK85" s="41">
        <f t="shared" si="350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si="351">C57/C55</f>
        <v>0.7860050093926112</v>
      </c>
      <c r="D87" s="39">
        <f t="shared" si="351"/>
        <v>0.79144986640416259</v>
      </c>
      <c r="E87" s="39">
        <f t="shared" si="351"/>
        <v>0.78479175736467854</v>
      </c>
      <c r="F87" s="39">
        <f t="shared" si="351"/>
        <v>0.7823714012825761</v>
      </c>
      <c r="G87" s="39">
        <f t="shared" si="351"/>
        <v>0.78398946290062932</v>
      </c>
      <c r="H87" s="39">
        <f t="shared" si="351"/>
        <v>0.78069930069930071</v>
      </c>
      <c r="I87" s="39">
        <f t="shared" si="351"/>
        <v>0.74530598052851182</v>
      </c>
      <c r="J87" s="39">
        <f t="shared" si="351"/>
        <v>0.75062567036110117</v>
      </c>
      <c r="K87" s="39">
        <f t="shared" si="351"/>
        <v>0.78218465539661897</v>
      </c>
      <c r="L87" s="39">
        <f t="shared" si="351"/>
        <v>0.78155408263996617</v>
      </c>
      <c r="M87" s="39">
        <f t="shared" si="351"/>
        <v>0.79337579617834397</v>
      </c>
      <c r="N87" s="39">
        <f t="shared" si="351"/>
        <v>0.78600871511011661</v>
      </c>
      <c r="O87" s="39">
        <f t="shared" si="351"/>
        <v>0.79638731875153601</v>
      </c>
      <c r="P87" s="39">
        <f t="shared" si="351"/>
        <v>0.80850558327393685</v>
      </c>
      <c r="Q87" s="39">
        <f t="shared" si="351"/>
        <v>0.81573426573426577</v>
      </c>
      <c r="R87" s="39">
        <f t="shared" si="351"/>
        <v>0</v>
      </c>
      <c r="S87" s="39">
        <f t="shared" si="351"/>
        <v>0.82965641952983726</v>
      </c>
      <c r="T87" s="39">
        <f t="shared" si="351"/>
        <v>0.83589801190609903</v>
      </c>
      <c r="U87" s="39">
        <f t="shared" si="351"/>
        <v>0.82827616534740545</v>
      </c>
      <c r="V87" s="39">
        <f t="shared" si="351"/>
        <v>0.83815224757171902</v>
      </c>
      <c r="W87" s="39">
        <f t="shared" si="351"/>
        <v>0.72831287705429582</v>
      </c>
      <c r="X87" s="39">
        <f t="shared" si="351"/>
        <v>0.84932153392330378</v>
      </c>
      <c r="Y87" s="39">
        <f t="shared" si="351"/>
        <v>0.73322217590662775</v>
      </c>
      <c r="Z87" s="39">
        <f t="shared" si="351"/>
        <v>0.72334181177851697</v>
      </c>
      <c r="AA87" s="55">
        <f t="shared" si="351"/>
        <v>0.73198962282977453</v>
      </c>
      <c r="AB87" s="39">
        <f t="shared" si="351"/>
        <v>0.72745675377254326</v>
      </c>
      <c r="AC87" s="39">
        <f t="shared" si="351"/>
        <v>0.73676333021515439</v>
      </c>
      <c r="AD87" s="39">
        <f t="shared" si="351"/>
        <v>0.74935826916024939</v>
      </c>
      <c r="AE87" s="39">
        <f t="shared" si="351"/>
        <v>0.7518567891830128</v>
      </c>
      <c r="AF87" s="39">
        <f t="shared" si="351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52">+BK57/BK55</f>
        <v>0.79371115851961782</v>
      </c>
      <c r="BL87" s="57">
        <f t="shared" si="352"/>
        <v>0.73353736795340108</v>
      </c>
      <c r="BM87" s="57">
        <f t="shared" si="352"/>
        <v>0.7626185958254269</v>
      </c>
      <c r="BN87" s="57">
        <f t="shared" si="352"/>
        <v>0.79806649801228768</v>
      </c>
      <c r="BO87" s="57">
        <f t="shared" si="352"/>
        <v>0.78108913573557304</v>
      </c>
      <c r="BP87" s="57">
        <f t="shared" si="352"/>
        <v>0.79808596086473549</v>
      </c>
      <c r="BQ87" s="57">
        <f t="shared" si="352"/>
        <v>0.80290777701307636</v>
      </c>
      <c r="BR87" s="57">
        <f t="shared" si="352"/>
        <v>0.80342094284522314</v>
      </c>
      <c r="BS87" s="57">
        <f t="shared" si="352"/>
        <v>0.79232486263736268</v>
      </c>
      <c r="BT87" s="57">
        <f>+BT57/BT55</f>
        <v>0.78337679818288886</v>
      </c>
      <c r="BU87" s="57">
        <f t="shared" ref="BU87:CB87" si="353">+BU57/BU55</f>
        <v>0.79000000000000015</v>
      </c>
      <c r="BV87" s="57">
        <f t="shared" si="353"/>
        <v>0.77266351043310544</v>
      </c>
      <c r="BW87" s="57">
        <f t="shared" si="353"/>
        <v>0.78999999999999992</v>
      </c>
      <c r="BX87" s="57">
        <f t="shared" si="353"/>
        <v>0.79</v>
      </c>
      <c r="BY87" s="57">
        <f t="shared" si="353"/>
        <v>0.79000000000000015</v>
      </c>
      <c r="BZ87" s="57">
        <f t="shared" si="353"/>
        <v>0.79</v>
      </c>
      <c r="CA87" s="57">
        <f t="shared" si="353"/>
        <v>0.75474083438685213</v>
      </c>
      <c r="CB87" s="57">
        <f t="shared" si="353"/>
        <v>0.79</v>
      </c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54">CY57/CY55</f>
        <v>0</v>
      </c>
      <c r="CZ87" s="39">
        <f t="shared" si="354"/>
        <v>0</v>
      </c>
      <c r="DA87" s="39">
        <f t="shared" si="354"/>
        <v>0</v>
      </c>
      <c r="DB87" s="39">
        <f t="shared" si="354"/>
        <v>0</v>
      </c>
      <c r="DC87" s="39">
        <f t="shared" si="354"/>
        <v>0</v>
      </c>
      <c r="DD87" s="39">
        <f t="shared" si="354"/>
        <v>0.68</v>
      </c>
      <c r="DE87" s="39">
        <f t="shared" si="354"/>
        <v>0.60079964460239899</v>
      </c>
      <c r="DF87" s="55">
        <f t="shared" si="354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55">+DV57/DV55</f>
        <v>0.79591850643893391</v>
      </c>
      <c r="DW87" s="39">
        <f t="shared" si="355"/>
        <v>0.8</v>
      </c>
      <c r="DX87" s="39">
        <f t="shared" si="355"/>
        <v>0.80000000000000016</v>
      </c>
      <c r="DY87" s="39">
        <f t="shared" si="355"/>
        <v>0.8</v>
      </c>
      <c r="DZ87" s="39">
        <f t="shared" si="355"/>
        <v>0.8</v>
      </c>
      <c r="EA87" s="39">
        <f t="shared" si="355"/>
        <v>0.8</v>
      </c>
      <c r="EB87" s="39">
        <f t="shared" si="355"/>
        <v>0.8</v>
      </c>
      <c r="EC87" s="39">
        <f t="shared" si="355"/>
        <v>0.8</v>
      </c>
      <c r="ED87" s="39">
        <f t="shared" si="355"/>
        <v>0.8</v>
      </c>
      <c r="EE87" s="39">
        <f t="shared" si="355"/>
        <v>0.8</v>
      </c>
      <c r="EF87" s="39">
        <f t="shared" si="355"/>
        <v>0.8</v>
      </c>
    </row>
    <row r="88" spans="1:136" x14ac:dyDescent="0.2">
      <c r="B88" s="23" t="s">
        <v>371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356">+K58/K55</f>
        <v>0.18416775032509752</v>
      </c>
      <c r="L88" s="39">
        <f t="shared" si="356"/>
        <v>0.17049781413058807</v>
      </c>
      <c r="M88" s="39">
        <f t="shared" si="356"/>
        <v>0.15464968152866243</v>
      </c>
      <c r="N88" s="39">
        <f t="shared" si="356"/>
        <v>0.15816747144034859</v>
      </c>
      <c r="O88" s="39">
        <f t="shared" si="356"/>
        <v>0.1502826247235193</v>
      </c>
      <c r="P88" s="39">
        <f t="shared" si="356"/>
        <v>0.13578047042052743</v>
      </c>
      <c r="Q88" s="39">
        <f t="shared" si="356"/>
        <v>0.13648018648018648</v>
      </c>
      <c r="R88" s="39">
        <f t="shared" si="356"/>
        <v>0.13570518020628114</v>
      </c>
      <c r="S88" s="39">
        <f t="shared" si="356"/>
        <v>0.12827004219409283</v>
      </c>
      <c r="T88" s="39">
        <f t="shared" si="356"/>
        <v>0.12097045939570931</v>
      </c>
      <c r="U88" s="39">
        <f t="shared" si="356"/>
        <v>0.12280123131046614</v>
      </c>
      <c r="V88" s="39">
        <f t="shared" si="356"/>
        <v>0.13214366388073187</v>
      </c>
      <c r="W88" s="39">
        <f t="shared" si="356"/>
        <v>0.18722696068233827</v>
      </c>
      <c r="X88" s="39">
        <f t="shared" si="356"/>
        <v>0.10548672566371682</v>
      </c>
      <c r="Y88" s="39">
        <f t="shared" si="356"/>
        <v>0.18591079616506878</v>
      </c>
      <c r="Z88" s="39">
        <f t="shared" si="356"/>
        <v>0.19565642731363725</v>
      </c>
      <c r="AA88" s="55">
        <f t="shared" si="356"/>
        <v>0.18519257633206945</v>
      </c>
      <c r="AB88" s="39">
        <f t="shared" si="356"/>
        <v>0.19138755980861244</v>
      </c>
      <c r="AC88" s="39">
        <f t="shared" si="356"/>
        <v>0.19064546304957905</v>
      </c>
      <c r="AD88" s="39">
        <f t="shared" si="356"/>
        <v>0.22295562889622295</v>
      </c>
      <c r="AE88" s="39">
        <f t="shared" si="356"/>
        <v>0.19082079603884974</v>
      </c>
      <c r="AF88" s="39">
        <f t="shared" si="356"/>
        <v>0.22597344136844474</v>
      </c>
      <c r="AG88" s="39">
        <f t="shared" si="356"/>
        <v>0.77649892933618847</v>
      </c>
      <c r="AH88" s="39">
        <f t="shared" si="356"/>
        <v>0.27272727272727271</v>
      </c>
      <c r="AI88" s="39">
        <f t="shared" si="356"/>
        <v>0.23728813559322035</v>
      </c>
      <c r="AJ88" s="39">
        <f t="shared" si="356"/>
        <v>0.2574110671936759</v>
      </c>
      <c r="AK88" s="39">
        <f t="shared" si="356"/>
        <v>0.21792305981765622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si="357">DF58/DF55</f>
        <v>0.12598156367360874</v>
      </c>
      <c r="DG88" s="55">
        <f t="shared" si="357"/>
        <v>0.1589409684791514</v>
      </c>
      <c r="DH88" s="55">
        <f t="shared" si="357"/>
        <v>0.19784409715684428</v>
      </c>
      <c r="DI88" s="39">
        <f t="shared" si="357"/>
        <v>0.22725384177575411</v>
      </c>
      <c r="DJ88" s="39">
        <f t="shared" si="357"/>
        <v>0.25369825403885188</v>
      </c>
      <c r="DK88" s="39">
        <f t="shared" si="357"/>
        <v>0.23703492330259293</v>
      </c>
      <c r="DL88" s="39">
        <f t="shared" si="357"/>
        <v>0.17954743651242569</v>
      </c>
      <c r="DM88" s="39">
        <f t="shared" si="357"/>
        <v>0.1326812469079692</v>
      </c>
      <c r="DN88" s="39">
        <f t="shared" si="357"/>
        <v>6.1870097380729433E-2</v>
      </c>
      <c r="DO88" s="39">
        <f t="shared" si="357"/>
        <v>2.8450947725749076E-2</v>
      </c>
      <c r="DP88" s="39">
        <f t="shared" si="357"/>
        <v>1.2275422291845953E-2</v>
      </c>
      <c r="DQ88" s="39">
        <f t="shared" si="357"/>
        <v>0</v>
      </c>
      <c r="DR88" s="39">
        <f t="shared" si="357"/>
        <v>0</v>
      </c>
      <c r="DS88" s="39">
        <f t="shared" si="357"/>
        <v>0</v>
      </c>
      <c r="DT88" s="39">
        <f t="shared" si="357"/>
        <v>0</v>
      </c>
      <c r="DU88" s="39">
        <f t="shared" si="357"/>
        <v>0.1626011798993961</v>
      </c>
      <c r="DV88" s="39">
        <f t="shared" si="357"/>
        <v>0.14744910320733051</v>
      </c>
      <c r="DW88" s="39">
        <f t="shared" ref="DW88:EF88" si="358">DW58/DW55</f>
        <v>0.15</v>
      </c>
      <c r="DX88" s="39">
        <f t="shared" si="358"/>
        <v>0.15</v>
      </c>
      <c r="DY88" s="39">
        <f t="shared" si="358"/>
        <v>0.15</v>
      </c>
      <c r="DZ88" s="39">
        <f t="shared" si="358"/>
        <v>0.15</v>
      </c>
      <c r="EA88" s="39">
        <f t="shared" si="358"/>
        <v>0.15</v>
      </c>
      <c r="EB88" s="39">
        <f t="shared" si="358"/>
        <v>0.15</v>
      </c>
      <c r="EC88" s="39">
        <f t="shared" si="358"/>
        <v>0.15</v>
      </c>
      <c r="ED88" s="39">
        <f t="shared" si="358"/>
        <v>0.15</v>
      </c>
      <c r="EE88" s="39">
        <f t="shared" si="358"/>
        <v>0.14999999999999997</v>
      </c>
      <c r="EF88" s="39">
        <f t="shared" si="358"/>
        <v>0.15</v>
      </c>
    </row>
    <row r="89" spans="1:136" x14ac:dyDescent="0.2">
      <c r="B89" s="23" t="s">
        <v>372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si="359">+K59/K55</f>
        <v>4.3563068920676205E-2</v>
      </c>
      <c r="L89" s="39">
        <f t="shared" si="359"/>
        <v>5.1896770554223662E-2</v>
      </c>
      <c r="M89" s="39">
        <f t="shared" si="359"/>
        <v>4.4713375796178345E-2</v>
      </c>
      <c r="N89" s="39">
        <f t="shared" si="359"/>
        <v>5.688375927452597E-2</v>
      </c>
      <c r="O89" s="39">
        <f t="shared" si="359"/>
        <v>4.0550503809289755E-2</v>
      </c>
      <c r="P89" s="39">
        <f t="shared" si="359"/>
        <v>4.9893086243763367E-2</v>
      </c>
      <c r="Q89" s="39">
        <f t="shared" si="359"/>
        <v>4.2191142191142193E-2</v>
      </c>
      <c r="R89" s="39">
        <f t="shared" si="359"/>
        <v>4.1951558697415695E-2</v>
      </c>
      <c r="S89" s="39">
        <f t="shared" si="359"/>
        <v>3.9059674502712478E-2</v>
      </c>
      <c r="T89" s="39">
        <f t="shared" si="359"/>
        <v>4.4928675727282937E-2</v>
      </c>
      <c r="U89" s="39">
        <f t="shared" si="359"/>
        <v>3.9687774846086189E-2</v>
      </c>
      <c r="V89" s="39">
        <f t="shared" si="359"/>
        <v>3.7723063022362772E-2</v>
      </c>
      <c r="W89" s="39">
        <f t="shared" si="359"/>
        <v>4.4102350738506345E-2</v>
      </c>
      <c r="X89" s="39">
        <f t="shared" si="359"/>
        <v>3.103244837758112E-2</v>
      </c>
      <c r="Y89" s="39">
        <f t="shared" si="359"/>
        <v>4.8145060441850768E-2</v>
      </c>
      <c r="Z89" s="39">
        <f t="shared" si="359"/>
        <v>5.3022891801995695E-2</v>
      </c>
      <c r="AA89" s="55">
        <f t="shared" si="359"/>
        <v>4.2706046697266013E-2</v>
      </c>
      <c r="AB89" s="39">
        <f t="shared" si="359"/>
        <v>4.6558704453441298E-2</v>
      </c>
      <c r="AC89" s="39">
        <f t="shared" si="359"/>
        <v>3.8353601496725911E-2</v>
      </c>
      <c r="AD89" s="39">
        <f t="shared" si="359"/>
        <v>5.2255225522552254E-2</v>
      </c>
      <c r="AE89" s="39">
        <f t="shared" si="359"/>
        <v>3.6945343744048752E-2</v>
      </c>
      <c r="AF89" s="39">
        <f t="shared" si="359"/>
        <v>5.0416385325230698E-2</v>
      </c>
      <c r="AG89" s="39">
        <f t="shared" si="359"/>
        <v>4.470021413276231E-2</v>
      </c>
      <c r="AH89" s="39">
        <f t="shared" si="359"/>
        <v>5.0584586017656884E-2</v>
      </c>
      <c r="AI89" s="39">
        <f t="shared" si="359"/>
        <v>4.5118166626879924E-2</v>
      </c>
      <c r="AJ89" s="39">
        <f t="shared" si="359"/>
        <v>5.3853754940711464E-2</v>
      </c>
      <c r="AK89" s="39">
        <f t="shared" si="359"/>
        <v>4.3139871025127861E-2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si="360">DF59/DF55</f>
        <v>4.0372140662342099E-2</v>
      </c>
      <c r="DG89" s="55">
        <f t="shared" si="360"/>
        <v>4.2128411883920483E-2</v>
      </c>
      <c r="DH89" s="55">
        <f t="shared" si="360"/>
        <v>4.5048013556768969E-2</v>
      </c>
      <c r="DI89" s="39">
        <f t="shared" si="360"/>
        <v>6.0000000000000005E-2</v>
      </c>
      <c r="DJ89" s="39">
        <f t="shared" si="360"/>
        <v>0.06</v>
      </c>
      <c r="DK89" s="39">
        <f t="shared" si="360"/>
        <v>0.06</v>
      </c>
      <c r="DL89" s="39">
        <f t="shared" si="360"/>
        <v>0.06</v>
      </c>
      <c r="DM89" s="39">
        <f t="shared" si="360"/>
        <v>0.06</v>
      </c>
      <c r="DN89" s="39">
        <f t="shared" si="360"/>
        <v>0.06</v>
      </c>
      <c r="DO89" s="39">
        <f t="shared" si="360"/>
        <v>5.9999999999999991E-2</v>
      </c>
      <c r="DP89" s="39">
        <f t="shared" si="360"/>
        <v>6.0000000000000005E-2</v>
      </c>
      <c r="DQ89" s="39">
        <f t="shared" si="360"/>
        <v>0</v>
      </c>
      <c r="DR89" s="39">
        <f t="shared" si="360"/>
        <v>0</v>
      </c>
      <c r="DS89" s="39">
        <f t="shared" si="360"/>
        <v>0</v>
      </c>
      <c r="DT89" s="39">
        <f t="shared" si="360"/>
        <v>0</v>
      </c>
      <c r="DU89" s="39">
        <f t="shared" si="360"/>
        <v>0</v>
      </c>
      <c r="DV89" s="39">
        <f t="shared" si="360"/>
        <v>0</v>
      </c>
      <c r="DW89" s="39">
        <f t="shared" ref="DW89:EF89" si="361">DW59/DW55</f>
        <v>0</v>
      </c>
      <c r="DX89" s="39">
        <f t="shared" si="361"/>
        <v>0</v>
      </c>
      <c r="DY89" s="39">
        <f t="shared" si="361"/>
        <v>0</v>
      </c>
      <c r="DZ89" s="39">
        <f t="shared" si="361"/>
        <v>0</v>
      </c>
      <c r="EA89" s="39">
        <f t="shared" si="361"/>
        <v>0</v>
      </c>
      <c r="EB89" s="39">
        <f t="shared" si="361"/>
        <v>0</v>
      </c>
      <c r="EC89" s="39">
        <f t="shared" si="361"/>
        <v>0</v>
      </c>
      <c r="ED89" s="39">
        <f t="shared" si="361"/>
        <v>0</v>
      </c>
      <c r="EE89" s="39">
        <f t="shared" si="361"/>
        <v>0</v>
      </c>
      <c r="EF89" s="39">
        <f t="shared" si="361"/>
        <v>0</v>
      </c>
    </row>
    <row r="90" spans="1:136" x14ac:dyDescent="0.2">
      <c r="B90" s="23" t="s">
        <v>373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si="362">+K60/K55</f>
        <v>0.12857607282184655</v>
      </c>
      <c r="L90" s="39">
        <f t="shared" si="362"/>
        <v>0.10971654209561416</v>
      </c>
      <c r="M90" s="39">
        <f t="shared" si="362"/>
        <v>0.10535031847133758</v>
      </c>
      <c r="N90" s="39">
        <f t="shared" si="362"/>
        <v>0.10693675656577553</v>
      </c>
      <c r="O90" s="39">
        <f t="shared" si="362"/>
        <v>9.7689850086016217E-2</v>
      </c>
      <c r="P90" s="39">
        <f t="shared" si="362"/>
        <v>9.4440484675694936E-2</v>
      </c>
      <c r="Q90" s="39">
        <f t="shared" si="362"/>
        <v>9.289044289044289E-2</v>
      </c>
      <c r="R90" s="39">
        <f t="shared" si="362"/>
        <v>9.2362962104531238E-2</v>
      </c>
      <c r="S90" s="39">
        <f t="shared" si="362"/>
        <v>0.11127185051235684</v>
      </c>
      <c r="T90" s="39">
        <f t="shared" si="362"/>
        <v>9.3114680444793888E-2</v>
      </c>
      <c r="U90" s="39">
        <f t="shared" si="362"/>
        <v>9.2128408091468772E-2</v>
      </c>
      <c r="V90" s="39">
        <f t="shared" si="362"/>
        <v>0.12514117912807771</v>
      </c>
      <c r="W90" s="39">
        <f t="shared" si="362"/>
        <v>0.18930726024547534</v>
      </c>
      <c r="X90" s="39">
        <f t="shared" si="362"/>
        <v>9.6991150442477872E-2</v>
      </c>
      <c r="Y90" s="39">
        <f t="shared" si="362"/>
        <v>0.17173822426010837</v>
      </c>
      <c r="Z90" s="39">
        <f t="shared" si="362"/>
        <v>0.19761299158677362</v>
      </c>
      <c r="AA90" s="55">
        <f t="shared" si="362"/>
        <v>0.18658950309319497</v>
      </c>
      <c r="AB90" s="39">
        <f t="shared" si="362"/>
        <v>0.16985645933014354</v>
      </c>
      <c r="AC90" s="39">
        <f t="shared" si="362"/>
        <v>0.18203928905519176</v>
      </c>
      <c r="AD90" s="39">
        <f t="shared" si="362"/>
        <v>0.18481848184818481</v>
      </c>
      <c r="AE90" s="39">
        <f t="shared" si="362"/>
        <v>0.1731098838316511</v>
      </c>
      <c r="AF90" s="39">
        <f t="shared" si="362"/>
        <v>0.216520369119964</v>
      </c>
      <c r="AG90" s="39">
        <f t="shared" si="362"/>
        <v>0.25455032119914345</v>
      </c>
      <c r="AH90" s="39">
        <f t="shared" si="362"/>
        <v>0.2581722739203054</v>
      </c>
      <c r="AI90" s="39">
        <f t="shared" si="362"/>
        <v>0.22201002625925043</v>
      </c>
      <c r="AJ90" s="39">
        <f t="shared" si="362"/>
        <v>0.2349308300395257</v>
      </c>
      <c r="AK90" s="39">
        <f t="shared" si="362"/>
        <v>0.19857682899710918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63">+DH60/DH55</f>
        <v>0.18070984748634908</v>
      </c>
      <c r="DI90" s="39">
        <f t="shared" si="363"/>
        <v>0</v>
      </c>
      <c r="DJ90" s="39">
        <f t="shared" si="363"/>
        <v>0</v>
      </c>
      <c r="DK90" s="39">
        <f t="shared" si="363"/>
        <v>0</v>
      </c>
      <c r="DL90" s="39">
        <f t="shared" si="363"/>
        <v>0</v>
      </c>
      <c r="DM90" s="39">
        <f t="shared" si="363"/>
        <v>0</v>
      </c>
      <c r="DN90" s="39">
        <f t="shared" si="363"/>
        <v>0</v>
      </c>
      <c r="DO90" s="39">
        <f t="shared" si="363"/>
        <v>0</v>
      </c>
      <c r="DP90" s="39">
        <f t="shared" si="363"/>
        <v>0</v>
      </c>
      <c r="DQ90" s="39">
        <f t="shared" si="363"/>
        <v>0</v>
      </c>
      <c r="DR90" s="39">
        <f t="shared" si="363"/>
        <v>0</v>
      </c>
      <c r="DS90" s="39">
        <f t="shared" si="363"/>
        <v>0</v>
      </c>
      <c r="DT90" s="39">
        <f t="shared" si="363"/>
        <v>0</v>
      </c>
      <c r="DU90" s="39">
        <f t="shared" si="363"/>
        <v>0.19937248655081682</v>
      </c>
      <c r="DV90" s="39">
        <f t="shared" si="363"/>
        <v>0.18079385625812844</v>
      </c>
      <c r="DW90" s="39">
        <f t="shared" ref="DW90:EF90" si="364">+DW60/DW55</f>
        <v>0</v>
      </c>
      <c r="DX90" s="39">
        <f t="shared" si="364"/>
        <v>0</v>
      </c>
      <c r="DY90" s="39">
        <f t="shared" si="364"/>
        <v>0</v>
      </c>
      <c r="DZ90" s="39">
        <f t="shared" si="364"/>
        <v>0</v>
      </c>
      <c r="EA90" s="39">
        <f t="shared" si="364"/>
        <v>0</v>
      </c>
      <c r="EB90" s="39">
        <f t="shared" si="364"/>
        <v>0</v>
      </c>
      <c r="EC90" s="39">
        <f t="shared" si="364"/>
        <v>0</v>
      </c>
      <c r="ED90" s="39">
        <f t="shared" si="364"/>
        <v>0</v>
      </c>
      <c r="EE90" s="39">
        <f t="shared" si="364"/>
        <v>0</v>
      </c>
      <c r="EF90" s="39">
        <f t="shared" si="364"/>
        <v>0</v>
      </c>
    </row>
    <row r="91" spans="1:136" x14ac:dyDescent="0.2">
      <c r="B91" s="23" t="s">
        <v>392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si="365">+K62/K55</f>
        <v>0.42587776332899868</v>
      </c>
      <c r="L91" s="39">
        <f t="shared" si="365"/>
        <v>0.44944295585954025</v>
      </c>
      <c r="M91" s="39">
        <f t="shared" si="365"/>
        <v>0.48866242038216562</v>
      </c>
      <c r="N91" s="39">
        <f t="shared" si="365"/>
        <v>0.46402072782946652</v>
      </c>
      <c r="O91" s="39">
        <f t="shared" si="365"/>
        <v>0.50786434013271076</v>
      </c>
      <c r="P91" s="39">
        <f t="shared" si="365"/>
        <v>0.5283915419339511</v>
      </c>
      <c r="Q91" s="39">
        <f t="shared" si="365"/>
        <v>0.54417249417249414</v>
      </c>
      <c r="R91" s="39">
        <f t="shared" si="365"/>
        <v>-0.27001970100822809</v>
      </c>
      <c r="S91" s="39">
        <f t="shared" si="365"/>
        <v>0.55105485232067508</v>
      </c>
      <c r="T91" s="39">
        <f t="shared" si="365"/>
        <v>0.57688419633831289</v>
      </c>
      <c r="U91" s="39">
        <f t="shared" si="365"/>
        <v>0.57365875109938436</v>
      </c>
      <c r="V91" s="39">
        <f t="shared" si="365"/>
        <v>0.54314434154054669</v>
      </c>
      <c r="W91" s="39">
        <f t="shared" si="365"/>
        <v>0.30767630538797586</v>
      </c>
      <c r="X91" s="39">
        <f t="shared" si="365"/>
        <v>0.61581120943952805</v>
      </c>
      <c r="Y91" s="39">
        <f t="shared" si="365"/>
        <v>0.32742809503959985</v>
      </c>
      <c r="Z91" s="39">
        <f t="shared" si="365"/>
        <v>0.27704950107611037</v>
      </c>
      <c r="AA91" s="55">
        <f t="shared" si="365"/>
        <v>0.31750149670724409</v>
      </c>
      <c r="AB91" s="39">
        <f t="shared" si="365"/>
        <v>0.31965403018034599</v>
      </c>
      <c r="AC91" s="39">
        <f t="shared" si="365"/>
        <v>0.32572497661365762</v>
      </c>
      <c r="AD91" s="39">
        <f t="shared" si="365"/>
        <v>0.28932893289328931</v>
      </c>
      <c r="AE91" s="39">
        <f t="shared" si="365"/>
        <v>0.35098076556846314</v>
      </c>
      <c r="AF91" s="39">
        <f t="shared" si="365"/>
        <v>0.22687373396353816</v>
      </c>
      <c r="AG91" s="39">
        <f t="shared" si="365"/>
        <v>-0.33993576017130622</v>
      </c>
      <c r="AH91" s="39">
        <f t="shared" si="365"/>
        <v>0.16201383917919351</v>
      </c>
      <c r="AI91" s="39">
        <f t="shared" si="365"/>
        <v>0.24182382430174265</v>
      </c>
      <c r="AJ91" s="39">
        <f t="shared" si="365"/>
        <v>0.1800889328063241</v>
      </c>
      <c r="AK91" s="39">
        <f t="shared" si="365"/>
        <v>0.27907493884812096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66">+BK62/BK55</f>
        <v>0.42472868936091274</v>
      </c>
      <c r="BL91" s="57">
        <f t="shared" si="366"/>
        <v>0.32382268733339914</v>
      </c>
      <c r="BM91" s="57">
        <f t="shared" si="366"/>
        <v>0.36366223908918405</v>
      </c>
      <c r="BN91" s="57">
        <f t="shared" si="366"/>
        <v>0.34477773762197328</v>
      </c>
      <c r="BO91" s="57">
        <f t="shared" si="366"/>
        <v>0.43023570848008669</v>
      </c>
      <c r="BP91" s="57">
        <f t="shared" si="366"/>
        <v>0.44527044347603179</v>
      </c>
      <c r="BQ91" s="57">
        <f t="shared" si="366"/>
        <v>0.36940812112869925</v>
      </c>
      <c r="BR91" s="57">
        <f t="shared" si="366"/>
        <v>0.38965373383395913</v>
      </c>
      <c r="BS91" s="57">
        <f t="shared" si="366"/>
        <v>0.45218063186813184</v>
      </c>
      <c r="BT91" s="57">
        <f>+BT62/BT55</f>
        <v>0.43989231934045597</v>
      </c>
      <c r="BU91" s="57">
        <f t="shared" ref="BU91:CB91" si="367">+BU62/BU55</f>
        <v>0.33019789623818868</v>
      </c>
      <c r="BV91" s="57">
        <f>+BV62/BV55</f>
        <v>0.35393652463615644</v>
      </c>
      <c r="BW91" s="57">
        <f t="shared" si="367"/>
        <v>0.43999558966216806</v>
      </c>
      <c r="BX91" s="57">
        <f t="shared" si="367"/>
        <v>0.41511847496882243</v>
      </c>
      <c r="BY91" s="57">
        <f t="shared" si="367"/>
        <v>0.32353820900966634</v>
      </c>
      <c r="BZ91" s="57">
        <f t="shared" si="367"/>
        <v>0.40130173390258778</v>
      </c>
      <c r="CA91" s="57">
        <f t="shared" si="367"/>
        <v>0.38938053097345132</v>
      </c>
      <c r="CB91" s="57">
        <f t="shared" si="367"/>
        <v>0.44162657159249247</v>
      </c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68">+DH62/DH55</f>
        <v>0.31288834494445489</v>
      </c>
      <c r="DI91" s="39">
        <f t="shared" si="368"/>
        <v>0.4427461582242459</v>
      </c>
      <c r="DJ91" s="39">
        <f t="shared" si="368"/>
        <v>0.41630174596114811</v>
      </c>
      <c r="DK91" s="39">
        <f t="shared" si="368"/>
        <v>0.43296507669740697</v>
      </c>
      <c r="DL91" s="39">
        <f t="shared" si="368"/>
        <v>0.49045256348757427</v>
      </c>
      <c r="DM91" s="39">
        <f t="shared" si="368"/>
        <v>0.54731875309203082</v>
      </c>
      <c r="DN91" s="39">
        <f t="shared" si="368"/>
        <v>0.6281299026192706</v>
      </c>
      <c r="DO91" s="39">
        <f t="shared" si="368"/>
        <v>0.66154905227425087</v>
      </c>
      <c r="DP91" s="39">
        <f t="shared" si="368"/>
        <v>-7.2275422291845956E-2</v>
      </c>
      <c r="DQ91" s="39">
        <f t="shared" si="368"/>
        <v>0</v>
      </c>
      <c r="DR91" s="39">
        <f t="shared" si="368"/>
        <v>0</v>
      </c>
      <c r="DS91" s="39">
        <f t="shared" si="368"/>
        <v>0</v>
      </c>
      <c r="DT91" s="39">
        <f t="shared" si="368"/>
        <v>0</v>
      </c>
      <c r="DU91" s="39">
        <f t="shared" si="368"/>
        <v>0.41927157294597961</v>
      </c>
      <c r="DV91" s="39">
        <f t="shared" si="368"/>
        <v>0.46767554697347496</v>
      </c>
      <c r="DW91" s="39">
        <f t="shared" ref="DW91:EF91" si="369">+DW62/DW55</f>
        <v>0.65</v>
      </c>
      <c r="DX91" s="39">
        <f t="shared" si="369"/>
        <v>0.65000000000000013</v>
      </c>
      <c r="DY91" s="39">
        <f t="shared" si="369"/>
        <v>0.65</v>
      </c>
      <c r="DZ91" s="39">
        <f t="shared" si="369"/>
        <v>0.65</v>
      </c>
      <c r="EA91" s="39">
        <f t="shared" si="369"/>
        <v>0.65</v>
      </c>
      <c r="EB91" s="39">
        <f t="shared" si="369"/>
        <v>0.65</v>
      </c>
      <c r="EC91" s="39">
        <f t="shared" si="369"/>
        <v>0.65</v>
      </c>
      <c r="ED91" s="39">
        <f t="shared" si="369"/>
        <v>0.65</v>
      </c>
      <c r="EE91" s="39">
        <f t="shared" si="369"/>
        <v>0.65</v>
      </c>
      <c r="EF91" s="39">
        <f t="shared" si="369"/>
        <v>0.65</v>
      </c>
    </row>
    <row r="92" spans="1:136" x14ac:dyDescent="0.2">
      <c r="B92" s="23" t="s">
        <v>390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si="370">K65/K64</f>
        <v>2.4963289280469897E-2</v>
      </c>
      <c r="L92" s="39">
        <f t="shared" si="370"/>
        <v>7.7526395173453999E-2</v>
      </c>
      <c r="M92" s="39">
        <f t="shared" si="370"/>
        <v>8.6276488395560041E-2</v>
      </c>
      <c r="N92" s="39">
        <f t="shared" si="370"/>
        <v>4.7326203208556149E-2</v>
      </c>
      <c r="O92" s="39">
        <f t="shared" si="370"/>
        <v>8.431188351338656E-2</v>
      </c>
      <c r="P92" s="39">
        <f t="shared" si="370"/>
        <v>6.3354306791060966E-2</v>
      </c>
      <c r="Q92" s="39">
        <f t="shared" si="370"/>
        <v>8.0777096114519428E-2</v>
      </c>
      <c r="R92" s="39">
        <f t="shared" si="370"/>
        <v>0.25</v>
      </c>
      <c r="S92" s="39">
        <f t="shared" si="370"/>
        <v>9.6558915537017731E-2</v>
      </c>
      <c r="T92" s="39">
        <f t="shared" si="370"/>
        <v>8.3458929917106253E-2</v>
      </c>
      <c r="U92" s="39">
        <f t="shared" si="370"/>
        <v>8.0564321514757745E-2</v>
      </c>
      <c r="V92" s="39">
        <f t="shared" ref="V92:AA92" si="371">V65/V64</f>
        <v>3.6237471087124135E-2</v>
      </c>
      <c r="W92" s="39">
        <f t="shared" si="371"/>
        <v>0.23991797676008203</v>
      </c>
      <c r="X92" s="39">
        <f t="shared" si="371"/>
        <v>6.0867931617508926E-2</v>
      </c>
      <c r="Y92" s="39">
        <f t="shared" si="371"/>
        <v>0.1889763779527559</v>
      </c>
      <c r="Z92" s="39">
        <f t="shared" si="371"/>
        <v>0.3979094076655052</v>
      </c>
      <c r="AA92" s="55">
        <f t="shared" si="371"/>
        <v>0.22087244616234125</v>
      </c>
      <c r="AB92" s="39">
        <f t="shared" ref="AB92:AH92" si="372">AB65/AB64</f>
        <v>0.26393442622950819</v>
      </c>
      <c r="AC92" s="39">
        <f t="shared" si="372"/>
        <v>0.2584330794341676</v>
      </c>
      <c r="AD92" s="39">
        <f t="shared" si="372"/>
        <v>0.22435105067985167</v>
      </c>
      <c r="AE92" s="39">
        <f t="shared" si="372"/>
        <v>0.29035695258391048</v>
      </c>
      <c r="AF92" s="39">
        <f>AF65/AF64</f>
        <v>0.23262279888785914</v>
      </c>
      <c r="AG92" s="39">
        <f t="shared" si="372"/>
        <v>0</v>
      </c>
      <c r="AH92" s="39">
        <f t="shared" si="372"/>
        <v>-0.26878130217028379</v>
      </c>
      <c r="AI92" s="39">
        <f>AI65/AI64</f>
        <v>4.9418604651162788E-2</v>
      </c>
      <c r="AJ92" s="39">
        <f>AJ65/AJ64</f>
        <v>0</v>
      </c>
      <c r="AK92" s="39">
        <f>AK65/AK64</f>
        <v>0.1008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73">DH65/DH64</f>
        <v>0.24249682964632943</v>
      </c>
      <c r="DI92" s="39">
        <f t="shared" si="373"/>
        <v>0.28999999999999998</v>
      </c>
      <c r="DJ92" s="39">
        <f t="shared" si="373"/>
        <v>0.28000000000000003</v>
      </c>
      <c r="DK92" s="39">
        <f t="shared" si="373"/>
        <v>0.28000000000000003</v>
      </c>
      <c r="DL92" s="39">
        <f t="shared" si="373"/>
        <v>0.28000000000000003</v>
      </c>
      <c r="DM92" s="39">
        <f t="shared" si="373"/>
        <v>0.28000000000000003</v>
      </c>
      <c r="DN92" s="39">
        <f t="shared" si="373"/>
        <v>0.28000000000000003</v>
      </c>
      <c r="DO92" s="39">
        <f t="shared" ref="DO92:DV92" si="374">DO65/DO64</f>
        <v>0.27999999999999997</v>
      </c>
      <c r="DP92" s="39">
        <f t="shared" si="374"/>
        <v>0.28000000000000008</v>
      </c>
      <c r="DQ92" s="39" t="e">
        <f t="shared" si="374"/>
        <v>#DIV/0!</v>
      </c>
      <c r="DR92" s="39" t="e">
        <f t="shared" si="374"/>
        <v>#DIV/0!</v>
      </c>
      <c r="DS92" s="39" t="e">
        <f t="shared" si="374"/>
        <v>#DIV/0!</v>
      </c>
      <c r="DT92" s="39" t="e">
        <f t="shared" si="374"/>
        <v>#DIV/0!</v>
      </c>
      <c r="DU92" s="39">
        <f t="shared" si="374"/>
        <v>0.1889643270584338</v>
      </c>
      <c r="DV92" s="39">
        <f t="shared" si="374"/>
        <v>0.18794747162758046</v>
      </c>
      <c r="DW92" s="39">
        <f t="shared" ref="DW92:EF92" si="375">DW65/DW64</f>
        <v>0.2</v>
      </c>
      <c r="DX92" s="39">
        <f t="shared" si="375"/>
        <v>0.2</v>
      </c>
      <c r="DY92" s="39">
        <f t="shared" si="375"/>
        <v>0.2</v>
      </c>
      <c r="DZ92" s="39">
        <f t="shared" si="375"/>
        <v>0.2</v>
      </c>
      <c r="EA92" s="39">
        <f t="shared" si="375"/>
        <v>0.2</v>
      </c>
      <c r="EB92" s="39">
        <f t="shared" si="375"/>
        <v>0.2</v>
      </c>
      <c r="EC92" s="39">
        <f t="shared" si="375"/>
        <v>0.2</v>
      </c>
      <c r="ED92" s="39">
        <f t="shared" si="375"/>
        <v>0.2</v>
      </c>
      <c r="EE92" s="39">
        <f t="shared" si="375"/>
        <v>0.2</v>
      </c>
      <c r="EF92" s="39">
        <f t="shared" si="375"/>
        <v>0.2</v>
      </c>
    </row>
    <row r="93" spans="1:13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36" s="19" customFormat="1" x14ac:dyDescent="0.2">
      <c r="A94" s="23"/>
      <c r="B94" s="23" t="s">
        <v>395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>O94+P67</f>
        <v>-41303</v>
      </c>
      <c r="Q94" s="35">
        <f>Q95-Q106</f>
        <v>1176</v>
      </c>
      <c r="R94" s="35">
        <f>Q94+R67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376">+Y95-Y106</f>
        <v>0</v>
      </c>
      <c r="Z94" s="35">
        <f t="shared" si="376"/>
        <v>0</v>
      </c>
      <c r="AA94" s="35">
        <f t="shared" si="376"/>
        <v>4447</v>
      </c>
      <c r="AB94" s="35">
        <f t="shared" si="376"/>
        <v>0</v>
      </c>
      <c r="AC94" s="35">
        <f t="shared" si="376"/>
        <v>0</v>
      </c>
      <c r="AD94" s="35">
        <f t="shared" si="376"/>
        <v>0</v>
      </c>
      <c r="AE94" s="35">
        <f t="shared" si="376"/>
        <v>3199</v>
      </c>
      <c r="AF94" s="35">
        <f t="shared" si="376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5">
        <f>+CA95-CA106</f>
        <v>-45640</v>
      </c>
      <c r="CB94" s="35">
        <f>+CB95-CB106</f>
        <v>-45379</v>
      </c>
      <c r="CC94" s="35">
        <f t="shared" ref="CC94:CH94" si="377">+CB94+CC67</f>
        <v>-41487.116320000001</v>
      </c>
      <c r="CD94" s="35">
        <f t="shared" si="377"/>
        <v>-37357.570720000003</v>
      </c>
      <c r="CE94" s="35">
        <f t="shared" si="377"/>
        <v>-32733.672400000003</v>
      </c>
      <c r="CF94" s="35">
        <f t="shared" si="377"/>
        <v>-27823.398273600003</v>
      </c>
      <c r="CG94" s="35">
        <f t="shared" si="377"/>
        <v>-23307.632356800001</v>
      </c>
      <c r="CH94" s="35">
        <f t="shared" si="377"/>
        <v>-18644.736451199999</v>
      </c>
      <c r="CI94" s="35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/>
      <c r="DG94" s="54"/>
      <c r="DH94" s="54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>
        <f>+CH94</f>
        <v>-18644.736451199999</v>
      </c>
      <c r="DW94" s="44">
        <f t="shared" ref="DW94:EF94" si="378">+DV94+DW67</f>
        <v>7546.0087013200027</v>
      </c>
      <c r="DX94" s="44">
        <f t="shared" si="378"/>
        <v>34954.279951278964</v>
      </c>
      <c r="DY94" s="44">
        <f t="shared" si="378"/>
        <v>60601.963702859772</v>
      </c>
      <c r="DZ94" s="44">
        <f t="shared" si="378"/>
        <v>84417.176206873322</v>
      </c>
      <c r="EA94" s="44">
        <f t="shared" si="378"/>
        <v>108762.44028843251</v>
      </c>
      <c r="EB94" s="44">
        <f t="shared" si="378"/>
        <v>133950.96366000862</v>
      </c>
      <c r="EC94" s="44">
        <f t="shared" si="378"/>
        <v>159862.86939798042</v>
      </c>
      <c r="ED94" s="44">
        <f t="shared" si="378"/>
        <v>177721.3293295858</v>
      </c>
      <c r="EE94" s="44">
        <f t="shared" si="378"/>
        <v>193717.63797271263</v>
      </c>
      <c r="EF94" s="44">
        <f t="shared" si="378"/>
        <v>203157.75166403185</v>
      </c>
    </row>
    <row r="95" spans="1:136" x14ac:dyDescent="0.2">
      <c r="A95" s="25"/>
      <c r="B95" s="25" t="s">
        <v>191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>
        <f>9330+340+367</f>
        <v>10037</v>
      </c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36" s="25" customFormat="1" x14ac:dyDescent="0.2">
      <c r="B96" s="25" t="s">
        <v>325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>
        <v>10447</v>
      </c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>
        <v>2985</v>
      </c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>
        <v>0</v>
      </c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>
        <v>0</v>
      </c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>
        <v>6750</v>
      </c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>
        <f>21738+32760</f>
        <v>54498</v>
      </c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327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>
        <v>2723</v>
      </c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331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>
        <f>5567+6024</f>
        <v>11591</v>
      </c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>
        <f>SUM(CA95:CA103)</f>
        <v>99031</v>
      </c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>
        <f>6190+49487</f>
        <v>55677</v>
      </c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>
        <v>3539</v>
      </c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>
        <v>0</v>
      </c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>
        <v>442</v>
      </c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>
        <v>0</v>
      </c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>
        <v>0</v>
      </c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337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>
        <v>0</v>
      </c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>
        <v>0</v>
      </c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>
        <v>0</v>
      </c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>
        <f>16093+6732</f>
        <v>22825</v>
      </c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>
        <f>SUM(CA106:CA115)</f>
        <v>82483</v>
      </c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>
        <v>16548</v>
      </c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393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>
        <f>+CA117+CA116</f>
        <v>99031</v>
      </c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23" t="s">
        <v>733</v>
      </c>
      <c r="CA121" s="30">
        <f>+CA67</f>
        <v>4039</v>
      </c>
      <c r="CB121" s="30">
        <f>+CB67</f>
        <v>4310.6286400000008</v>
      </c>
    </row>
    <row r="122" spans="1:119" x14ac:dyDescent="0.2">
      <c r="B122" s="23" t="s">
        <v>734</v>
      </c>
      <c r="CA122" s="30">
        <v>-11908</v>
      </c>
      <c r="CB122" s="30">
        <f>-10224-CA122</f>
        <v>1684</v>
      </c>
    </row>
    <row r="123" spans="1:119" x14ac:dyDescent="0.2">
      <c r="B123" s="23" t="s">
        <v>736</v>
      </c>
      <c r="CA123" s="30">
        <v>2532</v>
      </c>
      <c r="CB123" s="30">
        <f>5128-CA123</f>
        <v>2596</v>
      </c>
    </row>
    <row r="124" spans="1:119" x14ac:dyDescent="0.2">
      <c r="B124" s="23" t="s">
        <v>737</v>
      </c>
      <c r="CA124" s="30">
        <v>-711</v>
      </c>
      <c r="CB124" s="30">
        <f>-1042-CA124</f>
        <v>-331</v>
      </c>
    </row>
    <row r="125" spans="1:119" x14ac:dyDescent="0.2">
      <c r="B125" s="23" t="s">
        <v>738</v>
      </c>
      <c r="CA125" s="30">
        <v>133</v>
      </c>
      <c r="CB125" s="30">
        <f>258-CA125</f>
        <v>125</v>
      </c>
    </row>
    <row r="126" spans="1:119" x14ac:dyDescent="0.2">
      <c r="B126" s="23" t="s">
        <v>739</v>
      </c>
      <c r="CA126" s="30">
        <f>1+12949</f>
        <v>12950</v>
      </c>
      <c r="CB126" s="30">
        <f>871+13081-CA126</f>
        <v>1002</v>
      </c>
    </row>
    <row r="127" spans="1:119" x14ac:dyDescent="0.2">
      <c r="B127" s="23" t="s">
        <v>740</v>
      </c>
      <c r="CA127" s="30">
        <f>-280-102</f>
        <v>-382</v>
      </c>
      <c r="CB127" s="30">
        <f>-550-CA127-209</f>
        <v>-377</v>
      </c>
    </row>
    <row r="128" spans="1:119" x14ac:dyDescent="0.2">
      <c r="B128" s="23" t="s">
        <v>103</v>
      </c>
      <c r="CA128" s="30">
        <v>22</v>
      </c>
      <c r="CB128" s="30">
        <f>20-CA128</f>
        <v>-2</v>
      </c>
    </row>
    <row r="129" spans="2:80" x14ac:dyDescent="0.2">
      <c r="B129" s="23" t="s">
        <v>741</v>
      </c>
      <c r="CA129" s="30">
        <f>479-218+300-665+910-608</f>
        <v>198</v>
      </c>
      <c r="CB129" s="30">
        <f>-540-443+41+70-1033-268-CA129</f>
        <v>-2371</v>
      </c>
    </row>
    <row r="130" spans="2:80" x14ac:dyDescent="0.2">
      <c r="B130" s="23" t="s">
        <v>735</v>
      </c>
      <c r="CA130" s="30">
        <f>SUM(CA122:CA129)</f>
        <v>2834</v>
      </c>
      <c r="CB130" s="30">
        <f>SUM(CB122:CB129)</f>
        <v>2326</v>
      </c>
    </row>
    <row r="132" spans="2:80" x14ac:dyDescent="0.2">
      <c r="B132" s="23" t="s">
        <v>745</v>
      </c>
      <c r="CA132" s="30">
        <f>747-274+5</f>
        <v>478</v>
      </c>
      <c r="CB132" s="30">
        <f>822-358+60-CA132</f>
        <v>46</v>
      </c>
    </row>
    <row r="133" spans="2:80" x14ac:dyDescent="0.2">
      <c r="B133" s="23" t="s">
        <v>744</v>
      </c>
      <c r="CA133" s="30">
        <v>-284</v>
      </c>
      <c r="CB133" s="30">
        <f>-546-CA133</f>
        <v>-262</v>
      </c>
    </row>
    <row r="134" spans="2:80" x14ac:dyDescent="0.2">
      <c r="B134" s="23" t="s">
        <v>743</v>
      </c>
      <c r="CA134" s="30">
        <v>241</v>
      </c>
      <c r="CB134" s="30">
        <f>511-CA134</f>
        <v>270</v>
      </c>
    </row>
    <row r="135" spans="2:80" x14ac:dyDescent="0.2">
      <c r="B135" s="23" t="s">
        <v>742</v>
      </c>
      <c r="CA135" s="30">
        <v>-20053</v>
      </c>
      <c r="CB135" s="30">
        <f>-21426-CA135</f>
        <v>-1373</v>
      </c>
    </row>
    <row r="136" spans="2:80" x14ac:dyDescent="0.2">
      <c r="B136" s="23" t="s">
        <v>735</v>
      </c>
      <c r="CA136" s="30">
        <f>SUM(CA132:CA135)</f>
        <v>-19618</v>
      </c>
      <c r="CB136" s="30">
        <f>SUM(CB132:CB135)</f>
        <v>-1319</v>
      </c>
    </row>
    <row r="138" spans="2:80" x14ac:dyDescent="0.2">
      <c r="B138" s="23" t="s">
        <v>192</v>
      </c>
      <c r="CA138" s="30">
        <f>3070+12883</f>
        <v>15953</v>
      </c>
      <c r="CB138" s="30">
        <f>2987-2731+409-CA138+12883-395</f>
        <v>-2800</v>
      </c>
    </row>
    <row r="139" spans="2:80" x14ac:dyDescent="0.2">
      <c r="B139" s="23" t="s">
        <v>337</v>
      </c>
      <c r="CA139" s="30">
        <v>-1212</v>
      </c>
      <c r="CB139" s="30">
        <f>-2429-CA139</f>
        <v>-1217</v>
      </c>
    </row>
    <row r="140" spans="2:80" x14ac:dyDescent="0.2">
      <c r="B140" s="23" t="s">
        <v>747</v>
      </c>
      <c r="CA140" s="30">
        <v>-97</v>
      </c>
      <c r="CB140" s="30">
        <f>-103-CA140</f>
        <v>-6</v>
      </c>
    </row>
    <row r="141" spans="2:80" x14ac:dyDescent="0.2">
      <c r="B141" s="23" t="s">
        <v>746</v>
      </c>
      <c r="CA141" s="30">
        <f>SUM(CA138:CA140)</f>
        <v>14644</v>
      </c>
      <c r="CB141" s="30">
        <f>SUM(CB138:CB140)</f>
        <v>-4023</v>
      </c>
    </row>
    <row r="142" spans="2:80" x14ac:dyDescent="0.2">
      <c r="CA142" s="30"/>
    </row>
    <row r="143" spans="2:80" x14ac:dyDescent="0.2">
      <c r="B143" s="23" t="s">
        <v>748</v>
      </c>
      <c r="CA143" s="28">
        <v>-45</v>
      </c>
      <c r="CB143" s="28">
        <f>-67-CA143</f>
        <v>-22</v>
      </c>
    </row>
    <row r="144" spans="2:80" x14ac:dyDescent="0.2">
      <c r="B144" s="23" t="s">
        <v>749</v>
      </c>
      <c r="CA144" s="30">
        <f>+CA143+CA141+CA136+CA130</f>
        <v>-2185</v>
      </c>
      <c r="CB144" s="30">
        <f>+CB143+CB141+CB136+CB130</f>
        <v>-3038</v>
      </c>
    </row>
    <row r="147" spans="2:94" x14ac:dyDescent="0.2">
      <c r="B147" s="1" t="s">
        <v>320</v>
      </c>
      <c r="CO147" s="39">
        <f>CO55/CN55-1</f>
        <v>5.5340081354649406E-2</v>
      </c>
      <c r="CP147" s="39">
        <f>CP55/CO55-1</f>
        <v>2.3036930799569699E-2</v>
      </c>
    </row>
    <row r="148" spans="2:94" x14ac:dyDescent="0.2">
      <c r="B148" s="1" t="s">
        <v>321</v>
      </c>
      <c r="CO148" s="39">
        <v>0.01</v>
      </c>
      <c r="CP148" s="39">
        <v>0.03</v>
      </c>
    </row>
    <row r="149" spans="2:94" x14ac:dyDescent="0.2">
      <c r="B149" s="1" t="s">
        <v>322</v>
      </c>
      <c r="CO149" s="39">
        <v>0.04</v>
      </c>
      <c r="CP149" s="39">
        <v>0.02</v>
      </c>
    </row>
    <row r="150" spans="2:94" x14ac:dyDescent="0.2">
      <c r="B150" s="1" t="s">
        <v>323</v>
      </c>
      <c r="CO150" s="39">
        <v>0.01</v>
      </c>
      <c r="CP150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693</v>
      </c>
    </row>
    <row r="3" spans="1:3" x14ac:dyDescent="0.2">
      <c r="B3" s="32" t="s">
        <v>723</v>
      </c>
      <c r="C3" s="32" t="s">
        <v>725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724</v>
      </c>
      <c r="C5" s="32" t="s">
        <v>726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628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173</v>
      </c>
    </row>
    <row r="5" spans="1:3" x14ac:dyDescent="0.2">
      <c r="B5" s="32" t="s">
        <v>140</v>
      </c>
      <c r="C5" s="32" t="s">
        <v>407</v>
      </c>
    </row>
    <row r="6" spans="1:3" x14ac:dyDescent="0.2">
      <c r="B6" s="32" t="s">
        <v>707</v>
      </c>
      <c r="C6" s="32" t="s">
        <v>708</v>
      </c>
    </row>
    <row r="7" spans="1:3" x14ac:dyDescent="0.2">
      <c r="B7" s="32" t="s">
        <v>149</v>
      </c>
      <c r="C7" s="32" t="s">
        <v>408</v>
      </c>
    </row>
    <row r="8" spans="1:3" x14ac:dyDescent="0.2">
      <c r="B8" s="32" t="s">
        <v>139</v>
      </c>
    </row>
    <row r="9" spans="1:3" x14ac:dyDescent="0.2">
      <c r="B9" s="32"/>
      <c r="C9" s="47" t="s">
        <v>411</v>
      </c>
    </row>
    <row r="10" spans="1:3" x14ac:dyDescent="0.2">
      <c r="B10" s="32"/>
      <c r="C10" s="32" t="s">
        <v>412</v>
      </c>
    </row>
    <row r="11" spans="1:3" x14ac:dyDescent="0.2">
      <c r="B11" s="32"/>
    </row>
    <row r="12" spans="1:3" x14ac:dyDescent="0.2">
      <c r="C12" s="47" t="s">
        <v>409</v>
      </c>
    </row>
    <row r="13" spans="1:3" x14ac:dyDescent="0.2">
      <c r="C13" s="32" t="s">
        <v>410</v>
      </c>
    </row>
    <row r="14" spans="1:3" x14ac:dyDescent="0.2">
      <c r="C14" s="32" t="s">
        <v>482</v>
      </c>
    </row>
    <row r="15" spans="1:3" x14ac:dyDescent="0.2">
      <c r="C15" s="32" t="s">
        <v>477</v>
      </c>
    </row>
    <row r="16" spans="1:3" x14ac:dyDescent="0.2">
      <c r="C16" s="32" t="s">
        <v>478</v>
      </c>
    </row>
    <row r="17" spans="3:3" x14ac:dyDescent="0.2">
      <c r="C17" s="32" t="s">
        <v>479</v>
      </c>
    </row>
    <row r="18" spans="3:3" x14ac:dyDescent="0.2">
      <c r="C18" s="32" t="s">
        <v>480</v>
      </c>
    </row>
    <row r="19" spans="3:3" x14ac:dyDescent="0.2">
      <c r="C19" s="32" t="s">
        <v>481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519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719</v>
      </c>
    </row>
    <row r="5" spans="1:3" x14ac:dyDescent="0.2">
      <c r="A5" s="14"/>
      <c r="C5" s="23" t="s">
        <v>717</v>
      </c>
    </row>
    <row r="6" spans="1:3" x14ac:dyDescent="0.2">
      <c r="A6" s="14"/>
      <c r="C6" s="23" t="s">
        <v>718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712</v>
      </c>
    </row>
    <row r="11" spans="1:3" x14ac:dyDescent="0.2">
      <c r="B11" s="23" t="s">
        <v>140</v>
      </c>
      <c r="C11" s="23" t="s">
        <v>714</v>
      </c>
    </row>
    <row r="12" spans="1:3" x14ac:dyDescent="0.2">
      <c r="B12" s="23"/>
      <c r="C12" s="23" t="s">
        <v>713</v>
      </c>
    </row>
    <row r="13" spans="1:3" x14ac:dyDescent="0.2">
      <c r="B13" s="23"/>
      <c r="C13" s="23" t="s">
        <v>720</v>
      </c>
    </row>
    <row r="14" spans="1:3" x14ac:dyDescent="0.2">
      <c r="B14" s="23" t="s">
        <v>4</v>
      </c>
      <c r="C14" s="23" t="s">
        <v>715</v>
      </c>
    </row>
    <row r="15" spans="1:3" x14ac:dyDescent="0.2">
      <c r="B15" s="23"/>
      <c r="C15" s="23" t="s">
        <v>716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460</v>
      </c>
    </row>
    <row r="22" spans="3:3" x14ac:dyDescent="0.2">
      <c r="C22" s="23" t="s">
        <v>461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382</v>
      </c>
    </row>
    <row r="11" spans="1:3" x14ac:dyDescent="0.2">
      <c r="C11" s="17" t="s">
        <v>383</v>
      </c>
    </row>
    <row r="12" spans="1:3" x14ac:dyDescent="0.2">
      <c r="C12" s="23" t="s">
        <v>384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513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704</v>
      </c>
    </row>
    <row r="8" spans="1:3" x14ac:dyDescent="0.2">
      <c r="B8" s="23" t="s">
        <v>4</v>
      </c>
      <c r="C8" s="23" t="s">
        <v>701</v>
      </c>
    </row>
    <row r="9" spans="1:3" x14ac:dyDescent="0.2">
      <c r="B9" s="23"/>
      <c r="C9" s="23" t="s">
        <v>699</v>
      </c>
    </row>
    <row r="10" spans="1:3" x14ac:dyDescent="0.2">
      <c r="B10" s="23"/>
      <c r="C10" s="23" t="s">
        <v>700</v>
      </c>
    </row>
    <row r="11" spans="1:3" x14ac:dyDescent="0.2">
      <c r="B11" s="23" t="s">
        <v>702</v>
      </c>
      <c r="C11" s="23" t="s">
        <v>703</v>
      </c>
    </row>
    <row r="12" spans="1:3" x14ac:dyDescent="0.2">
      <c r="B12" s="1" t="s">
        <v>3</v>
      </c>
      <c r="C12" s="23" t="s">
        <v>705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170</v>
      </c>
    </row>
    <row r="33" spans="3:3" x14ac:dyDescent="0.2">
      <c r="C33" s="17" t="s">
        <v>169</v>
      </c>
    </row>
    <row r="35" spans="3:3" x14ac:dyDescent="0.2">
      <c r="C35" s="17" t="s">
        <v>388</v>
      </c>
    </row>
    <row r="36" spans="3:3" x14ac:dyDescent="0.2">
      <c r="C36" s="23" t="s">
        <v>389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636</v>
      </c>
      <c r="D2" s="32"/>
    </row>
    <row r="3" spans="1:4" x14ac:dyDescent="0.2">
      <c r="B3" s="32" t="s">
        <v>65</v>
      </c>
      <c r="C3" s="32" t="s">
        <v>414</v>
      </c>
    </row>
    <row r="4" spans="1:4" x14ac:dyDescent="0.2">
      <c r="B4" s="32" t="s">
        <v>1</v>
      </c>
      <c r="C4" s="32" t="s">
        <v>488</v>
      </c>
    </row>
    <row r="5" spans="1:4" x14ac:dyDescent="0.2">
      <c r="B5" s="32" t="s">
        <v>140</v>
      </c>
      <c r="C5" s="32" t="s">
        <v>635</v>
      </c>
    </row>
    <row r="6" spans="1:4" x14ac:dyDescent="0.2">
      <c r="B6" s="32" t="s">
        <v>149</v>
      </c>
      <c r="C6" s="32" t="s">
        <v>632</v>
      </c>
    </row>
    <row r="7" spans="1:4" x14ac:dyDescent="0.2">
      <c r="B7" s="32" t="s">
        <v>139</v>
      </c>
    </row>
    <row r="8" spans="1:4" x14ac:dyDescent="0.2">
      <c r="C8" s="47" t="s">
        <v>483</v>
      </c>
    </row>
    <row r="9" spans="1:4" x14ac:dyDescent="0.2">
      <c r="C9" s="32" t="s">
        <v>484</v>
      </c>
    </row>
    <row r="10" spans="1:4" x14ac:dyDescent="0.2">
      <c r="C10" s="32"/>
    </row>
    <row r="11" spans="1:4" x14ac:dyDescent="0.2">
      <c r="C11" s="47" t="s">
        <v>634</v>
      </c>
    </row>
    <row r="12" spans="1:4" x14ac:dyDescent="0.2">
      <c r="C12" s="32"/>
    </row>
    <row r="14" spans="1:4" x14ac:dyDescent="0.2">
      <c r="C14" s="47" t="s">
        <v>485</v>
      </c>
    </row>
    <row r="15" spans="1:4" x14ac:dyDescent="0.2">
      <c r="C15" s="32" t="s">
        <v>486</v>
      </c>
    </row>
    <row r="16" spans="1:4" x14ac:dyDescent="0.2">
      <c r="C16" s="32" t="s">
        <v>487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2024-10-13T14:19:23Z</dcterms:modified>
</cp:coreProperties>
</file>