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9F6C2F8-5253-4777-9E07-02F147A0CA49}" xr6:coauthVersionLast="47" xr6:coauthVersionMax="47" xr10:uidLastSave="{00000000-0000-0000-0000-000000000000}"/>
  <bookViews>
    <workbookView xWindow="-25635" yWindow="90" windowWidth="25650" windowHeight="20385" activeTab="1" xr2:uid="{C43C4538-8087-43AC-B8CB-5C78F41AC5B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2" l="1"/>
  <c r="G33" i="2"/>
  <c r="G29" i="2"/>
  <c r="H29" i="2"/>
  <c r="K29" i="2"/>
  <c r="L29" i="2"/>
  <c r="K27" i="2"/>
  <c r="G8" i="2"/>
  <c r="G10" i="2" s="1"/>
  <c r="G12" i="2" s="1"/>
  <c r="G14" i="2" s="1"/>
  <c r="G16" i="2" s="1"/>
  <c r="G17" i="2" s="1"/>
  <c r="K8" i="2"/>
  <c r="K10" i="2" s="1"/>
  <c r="K12" i="2" s="1"/>
  <c r="K14" i="2" s="1"/>
  <c r="K16" i="2" s="1"/>
  <c r="K17" i="2" s="1"/>
  <c r="E12" i="1"/>
  <c r="C12" i="1"/>
  <c r="D5" i="1" s="1"/>
  <c r="E9" i="1"/>
  <c r="E8" i="1"/>
  <c r="L27" i="2"/>
  <c r="J3" i="1"/>
  <c r="J4" i="1" s="1"/>
  <c r="J7" i="1" s="1"/>
  <c r="L33" i="2"/>
  <c r="H33" i="2"/>
  <c r="L8" i="2"/>
  <c r="L10" i="2" s="1"/>
  <c r="L12" i="2" s="1"/>
  <c r="L14" i="2" s="1"/>
  <c r="L16" i="2" s="1"/>
  <c r="L17" i="2" s="1"/>
  <c r="H8" i="2"/>
  <c r="H10" i="2" s="1"/>
  <c r="H12" i="2" s="1"/>
  <c r="H14" i="2" s="1"/>
  <c r="H16" i="2" s="1"/>
  <c r="H17" i="2" s="1"/>
  <c r="H4" i="2" l="1"/>
  <c r="L4" i="2"/>
  <c r="L28" i="2" s="1"/>
  <c r="K26" i="2"/>
  <c r="G4" i="2"/>
  <c r="K4" i="2"/>
  <c r="K28" i="2" s="1"/>
  <c r="D3" i="1"/>
  <c r="D4" i="1"/>
  <c r="L26" i="2"/>
</calcChain>
</file>

<file path=xl/sharedStrings.xml><?xml version="1.0" encoding="utf-8"?>
<sst xmlns="http://schemas.openxmlformats.org/spreadsheetml/2006/main" count="55" uniqueCount="51">
  <si>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</si>
  <si>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</si>
  <si>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</si>
  <si>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</si>
  <si>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</si>
  <si>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</si>
  <si>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</si>
  <si>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</si>
  <si>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</si>
  <si>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</si>
  <si>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</si>
  <si>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</si>
  <si>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</si>
  <si>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</si>
  <si>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</si>
  <si>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</si>
  <si>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</si>
  <si>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</si>
  <si>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</si>
  <si>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</si>
  <si>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Company</t>
  </si>
  <si>
    <t>Franchise</t>
  </si>
  <si>
    <t>Revenue y/y</t>
  </si>
  <si>
    <t>Operating Income</t>
  </si>
  <si>
    <t>COGS</t>
  </si>
  <si>
    <t>Gross Margin</t>
  </si>
  <si>
    <t>SG&amp;A</t>
  </si>
  <si>
    <t>Pretax Income</t>
  </si>
  <si>
    <t>Interest Expense</t>
  </si>
  <si>
    <t>Taxes</t>
  </si>
  <si>
    <t>Net Income</t>
  </si>
  <si>
    <t>S/O</t>
  </si>
  <si>
    <t>EPS</t>
  </si>
  <si>
    <t>CFFO</t>
  </si>
  <si>
    <t>FCF</t>
  </si>
  <si>
    <t>CapEx</t>
  </si>
  <si>
    <t>Shops</t>
  </si>
  <si>
    <t>Revenue/Shop</t>
  </si>
  <si>
    <t>Shops y/y</t>
  </si>
  <si>
    <t>Rev/Shop y/y</t>
  </si>
  <si>
    <t>Dutch</t>
  </si>
  <si>
    <t>Starbucks</t>
  </si>
  <si>
    <t>WW</t>
  </si>
  <si>
    <t>US</t>
  </si>
  <si>
    <t>Dunkin</t>
  </si>
  <si>
    <t>Total</t>
  </si>
  <si>
    <t>Tim Horton's</t>
  </si>
  <si>
    <t>Caribou</t>
  </si>
  <si>
    <t>Peet's</t>
  </si>
  <si>
    <t>Blue Bottle</t>
  </si>
  <si>
    <t>Total?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</si>
</sst>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F7A9C8A-804C-4BFD-A118-784B4A6DFBE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30079</xdr:colOff>
      <xdr:row>0</xdr:row>
      <xdr:rowOff>30079</xdr:rowOff>
    </xdr:from>
    <xdr:to>
      <xdr:col>12</xdr:col>
      <xdr:colOff>30079</xdr:colOff>
      <xdr:row>41</xdr:row>
      <xdr:rowOff>5013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27D3D15-4277-3B6B-452C-4E9C6F3BB005}"/>
            </a:ext>
          </a:extLst>
        </xdr:cNvPr>
        <xdr:cNvCxnSpPr/>
      </xdr:nvCxnSpPr>
      <xdr:spPr>
        <a:xfrm>
          <a:off x="7549816" y="30079"/>
          <a:ext cx="0" cy="59105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08FF-ACA1-4D62-BBAB-7F8F2DBE3F25}">
  <dimension ref="B2:K13"/>
  <sheetViews>
    <sheetView zoomScale="190" zoomScaleNormal="190" workbookViewId="0">
      <selection activeCell="B14" sqref="B14"/>
    </sheetView>
  </sheetViews>
  <sheetFormatPr defaultRowHeight="12.75" x14ac:dyDescent="0.2"/>
  <cols>
    <col min="1" max="1" width="5.28515625" customWidth="1"/>
    <col min="2" max="2" width="14.7109375" customWidth="1"/>
  </cols>
  <sheetData>
    <row r="2" spans="2:11" x14ac:dyDescent="0.2">
      <c r="C2" s="3" t="s">
        <v>43</v>
      </c>
      <c r="D2" s="3"/>
      <c r="E2" s="3" t="s">
        <v>42</v>
      </c>
      <c r="I2" t="s">
        <v>0</v>
      </c>
      <c r="J2" s="1">
        <v>34</v>
      </c>
    </row>
    <row r="3" spans="2:11" x14ac:dyDescent="0.2">
      <c r="B3" t="s">
        <v>40</v>
      </c>
      <c r="C3" s="2">
        <v>912</v>
      </c>
      <c r="D3" s="10">
        <f>+C3/C12</f>
        <v>3.3323589593686059E-2</v>
      </c>
      <c r="E3" s="2">
        <v>912</v>
      </c>
      <c r="I3" t="s">
        <v>1</v>
      </c>
      <c r="J3" s="2">
        <f>113.819371+5.14205</f>
        <v>118.961421</v>
      </c>
      <c r="K3" s="3" t="s">
        <v>6</v>
      </c>
    </row>
    <row r="4" spans="2:11" x14ac:dyDescent="0.2">
      <c r="B4" t="s">
        <v>41</v>
      </c>
      <c r="C4" s="2">
        <v>15270</v>
      </c>
      <c r="D4" s="9">
        <f>+C4/C12</f>
        <v>0.5579508915521777</v>
      </c>
      <c r="E4" s="2">
        <v>38000</v>
      </c>
      <c r="I4" t="s">
        <v>2</v>
      </c>
      <c r="J4" s="2">
        <f>+J2*J3</f>
        <v>4044.688314</v>
      </c>
    </row>
    <row r="5" spans="2:11" x14ac:dyDescent="0.2">
      <c r="B5" t="s">
        <v>44</v>
      </c>
      <c r="C5" s="2">
        <v>9689</v>
      </c>
      <c r="D5" s="9">
        <f>+C5/C12</f>
        <v>0.35402660040923706</v>
      </c>
      <c r="E5" s="2">
        <v>12900</v>
      </c>
      <c r="I5" t="s">
        <v>3</v>
      </c>
      <c r="J5" s="2">
        <v>260.92200000000003</v>
      </c>
      <c r="K5" s="3" t="s">
        <v>6</v>
      </c>
    </row>
    <row r="6" spans="2:11" x14ac:dyDescent="0.2">
      <c r="B6" t="s">
        <v>46</v>
      </c>
      <c r="C6" s="2">
        <v>639</v>
      </c>
      <c r="E6" s="2">
        <v>5701</v>
      </c>
      <c r="I6" t="s">
        <v>4</v>
      </c>
      <c r="J6" s="2">
        <v>228.96600000000001</v>
      </c>
      <c r="K6" s="3" t="s">
        <v>6</v>
      </c>
    </row>
    <row r="7" spans="2:11" x14ac:dyDescent="0.2">
      <c r="B7" t="s">
        <v>47</v>
      </c>
      <c r="C7" s="2">
        <v>470</v>
      </c>
      <c r="E7" s="2">
        <v>750</v>
      </c>
      <c r="I7" t="s">
        <v>5</v>
      </c>
      <c r="J7" s="2">
        <f>+J4-J5+J6</f>
        <v>4012.7323139999999</v>
      </c>
    </row>
    <row r="8" spans="2:11" x14ac:dyDescent="0.2">
      <c r="B8" t="s">
        <v>48</v>
      </c>
      <c r="C8" s="2">
        <v>288</v>
      </c>
      <c r="E8" s="2">
        <f>+C8</f>
        <v>288</v>
      </c>
    </row>
    <row r="9" spans="2:11" x14ac:dyDescent="0.2">
      <c r="B9" t="s">
        <v>49</v>
      </c>
      <c r="C9" s="2">
        <v>100</v>
      </c>
      <c r="E9" s="2">
        <f>+C9</f>
        <v>100</v>
      </c>
    </row>
    <row r="12" spans="2:11" x14ac:dyDescent="0.2">
      <c r="B12" t="s">
        <v>45</v>
      </c>
      <c r="C12" s="6">
        <f>SUM(C2:C9)</f>
        <v>27368</v>
      </c>
      <c r="D12" s="6"/>
      <c r="E12" s="6">
        <f>SUM(E2:E9)</f>
        <v>58651</v>
      </c>
    </row>
    <row r="13" spans="2:11" x14ac:dyDescent="0.2">
      <c r="B13" t="s">
        <v>50</v>
      </c>
      <c r="C13" s="6">
        <v>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A4EDB-BDB1-43F8-8338-51D62C7AD12E}">
  <dimension ref="A1:N33"/>
  <sheetViews>
    <sheetView tabSelected="1" zoomScale="190" zoomScaleNormal="190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K33" sqref="K33"/>
    </sheetView>
  </sheetViews>
  <sheetFormatPr defaultRowHeight="12.75" x14ac:dyDescent="0.2"/>
  <cols>
    <col min="1" max="1" width="5" bestFit="1" customWidth="1"/>
    <col min="2" max="2" width="16" bestFit="1" customWidth="1"/>
    <col min="3" max="14" width="9.140625" style="3"/>
  </cols>
  <sheetData>
    <row r="1" spans="1:14" x14ac:dyDescent="0.2">
      <c r="A1" t="s">
        <v>7</v>
      </c>
    </row>
    <row r="2" spans="1:14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</row>
    <row r="3" spans="1:14" x14ac:dyDescent="0.2">
      <c r="B3" t="s">
        <v>36</v>
      </c>
      <c r="H3" s="3">
        <v>754</v>
      </c>
      <c r="L3" s="3">
        <v>912</v>
      </c>
    </row>
    <row r="4" spans="1:14" x14ac:dyDescent="0.2">
      <c r="B4" t="s">
        <v>37</v>
      </c>
      <c r="G4" s="8" t="e">
        <f>+G8/G3</f>
        <v>#DIV/0!</v>
      </c>
      <c r="H4" s="8">
        <f>+H8/H3</f>
        <v>0.33140450928381959</v>
      </c>
      <c r="K4" s="8" t="e">
        <f>+K8/K3</f>
        <v>#DIV/0!</v>
      </c>
      <c r="L4" s="8">
        <f>+L8/L3</f>
        <v>0.35626973684210522</v>
      </c>
    </row>
    <row r="6" spans="1:14" s="2" customFormat="1" x14ac:dyDescent="0.2">
      <c r="B6" s="2" t="s">
        <v>20</v>
      </c>
      <c r="C6" s="5"/>
      <c r="D6" s="5"/>
      <c r="E6" s="5"/>
      <c r="F6" s="5"/>
      <c r="G6" s="5">
        <v>173.16399999999999</v>
      </c>
      <c r="H6" s="5">
        <v>220.952</v>
      </c>
      <c r="I6" s="5"/>
      <c r="J6" s="5"/>
      <c r="K6" s="5">
        <v>248.08500000000001</v>
      </c>
      <c r="L6" s="5">
        <v>295.26799999999997</v>
      </c>
      <c r="M6" s="5"/>
      <c r="N6" s="5"/>
    </row>
    <row r="7" spans="1:14" s="2" customFormat="1" x14ac:dyDescent="0.2">
      <c r="B7" s="2" t="s">
        <v>21</v>
      </c>
      <c r="C7" s="5"/>
      <c r="D7" s="5"/>
      <c r="E7" s="5"/>
      <c r="F7" s="5"/>
      <c r="G7" s="5">
        <v>24.103000000000002</v>
      </c>
      <c r="H7" s="5">
        <v>28.927</v>
      </c>
      <c r="I7" s="5"/>
      <c r="J7" s="5"/>
      <c r="K7" s="5">
        <v>27.013999999999999</v>
      </c>
      <c r="L7" s="5">
        <v>29.65</v>
      </c>
      <c r="M7" s="5"/>
      <c r="N7" s="5"/>
    </row>
    <row r="8" spans="1:14" s="6" customFormat="1" x14ac:dyDescent="0.2">
      <c r="B8" s="6" t="s">
        <v>8</v>
      </c>
      <c r="C8" s="7"/>
      <c r="D8" s="7"/>
      <c r="E8" s="7"/>
      <c r="F8" s="7"/>
      <c r="G8" s="7">
        <f>+G6+G7</f>
        <v>197.267</v>
      </c>
      <c r="H8" s="7">
        <f>+H6+H7</f>
        <v>249.87899999999999</v>
      </c>
      <c r="I8" s="7"/>
      <c r="J8" s="7"/>
      <c r="K8" s="7">
        <f>+K6+K7</f>
        <v>275.09899999999999</v>
      </c>
      <c r="L8" s="7">
        <f>+L6+L7</f>
        <v>324.91799999999995</v>
      </c>
      <c r="M8" s="7"/>
      <c r="N8" s="7"/>
    </row>
    <row r="9" spans="1:14" s="2" customFormat="1" x14ac:dyDescent="0.2">
      <c r="B9" s="2" t="s">
        <v>24</v>
      </c>
      <c r="C9" s="5"/>
      <c r="D9" s="5"/>
      <c r="E9" s="5"/>
      <c r="F9" s="5"/>
      <c r="G9" s="5">
        <v>151.523</v>
      </c>
      <c r="H9" s="5">
        <v>178.636</v>
      </c>
      <c r="I9" s="5"/>
      <c r="J9" s="5"/>
      <c r="K9" s="5">
        <v>203.32599999999999</v>
      </c>
      <c r="L9" s="5">
        <v>234.637</v>
      </c>
      <c r="M9" s="5"/>
      <c r="N9" s="5"/>
    </row>
    <row r="10" spans="1:14" s="2" customFormat="1" x14ac:dyDescent="0.2">
      <c r="B10" s="2" t="s">
        <v>25</v>
      </c>
      <c r="C10" s="5"/>
      <c r="D10" s="5"/>
      <c r="E10" s="5"/>
      <c r="F10" s="5"/>
      <c r="G10" s="5">
        <f>+G8-G9</f>
        <v>45.744</v>
      </c>
      <c r="H10" s="5">
        <f>+H8-H9</f>
        <v>71.242999999999995</v>
      </c>
      <c r="I10" s="5"/>
      <c r="J10" s="5"/>
      <c r="K10" s="5">
        <f>+K8-K9</f>
        <v>71.772999999999996</v>
      </c>
      <c r="L10" s="5">
        <f>+L8-L9</f>
        <v>90.280999999999949</v>
      </c>
      <c r="M10" s="5"/>
      <c r="N10" s="5"/>
    </row>
    <row r="11" spans="1:14" s="2" customFormat="1" x14ac:dyDescent="0.2">
      <c r="B11" s="2" t="s">
        <v>26</v>
      </c>
      <c r="C11" s="5"/>
      <c r="D11" s="5"/>
      <c r="E11" s="5"/>
      <c r="F11" s="5"/>
      <c r="G11" s="5">
        <v>45.975999999999999</v>
      </c>
      <c r="H11" s="5">
        <v>51.661999999999999</v>
      </c>
      <c r="I11" s="5"/>
      <c r="J11" s="5"/>
      <c r="K11" s="5">
        <v>46.194000000000003</v>
      </c>
      <c r="L11" s="5">
        <v>58.097000000000001</v>
      </c>
      <c r="M11" s="5"/>
      <c r="N11" s="5"/>
    </row>
    <row r="12" spans="1:14" s="2" customFormat="1" x14ac:dyDescent="0.2">
      <c r="B12" s="2" t="s">
        <v>23</v>
      </c>
      <c r="C12" s="5"/>
      <c r="D12" s="5"/>
      <c r="E12" s="5"/>
      <c r="F12" s="5"/>
      <c r="G12" s="5">
        <f>+G10-G11</f>
        <v>-0.23199999999999932</v>
      </c>
      <c r="H12" s="5">
        <f>+H10-H11</f>
        <v>19.580999999999996</v>
      </c>
      <c r="I12" s="5"/>
      <c r="J12" s="5"/>
      <c r="K12" s="5">
        <f>+K10-K11</f>
        <v>25.578999999999994</v>
      </c>
      <c r="L12" s="5">
        <f>+L10-L11</f>
        <v>32.183999999999948</v>
      </c>
      <c r="M12" s="5"/>
      <c r="N12" s="5"/>
    </row>
    <row r="13" spans="1:14" s="2" customFormat="1" x14ac:dyDescent="0.2">
      <c r="B13" s="2" t="s">
        <v>28</v>
      </c>
      <c r="C13" s="5"/>
      <c r="D13" s="5"/>
      <c r="E13" s="5"/>
      <c r="F13" s="5"/>
      <c r="G13" s="5">
        <v>-6.5789999999999997</v>
      </c>
      <c r="H13" s="5">
        <v>-8.0190000000000001</v>
      </c>
      <c r="I13" s="5"/>
      <c r="J13" s="5"/>
      <c r="K13" s="5">
        <v>-0.59199999999999997</v>
      </c>
      <c r="L13" s="5">
        <v>-6.1680000000000001</v>
      </c>
      <c r="M13" s="5"/>
      <c r="N13" s="5"/>
    </row>
    <row r="14" spans="1:14" x14ac:dyDescent="0.2">
      <c r="B14" s="2" t="s">
        <v>27</v>
      </c>
      <c r="G14" s="5">
        <f>+G12+G13</f>
        <v>-6.8109999999999991</v>
      </c>
      <c r="H14" s="5">
        <f>+H12+H13</f>
        <v>11.561999999999996</v>
      </c>
      <c r="K14" s="5">
        <f>+K12+K13</f>
        <v>24.986999999999995</v>
      </c>
      <c r="L14" s="5">
        <f>+L12+L13</f>
        <v>26.015999999999948</v>
      </c>
    </row>
    <row r="15" spans="1:14" x14ac:dyDescent="0.2">
      <c r="B15" s="2" t="s">
        <v>29</v>
      </c>
      <c r="G15" s="5">
        <v>2.58</v>
      </c>
      <c r="H15" s="5">
        <v>6.9589999999999996</v>
      </c>
      <c r="I15" s="5"/>
      <c r="J15" s="5"/>
      <c r="K15" s="5">
        <v>8.7720000000000002</v>
      </c>
      <c r="L15" s="5">
        <v>10.215999999999999</v>
      </c>
    </row>
    <row r="16" spans="1:14" x14ac:dyDescent="0.2">
      <c r="B16" s="2" t="s">
        <v>30</v>
      </c>
      <c r="G16" s="5">
        <f>+G14-G15</f>
        <v>-9.3909999999999982</v>
      </c>
      <c r="H16" s="5">
        <f>+H14-H15</f>
        <v>4.6029999999999962</v>
      </c>
      <c r="K16" s="5">
        <f>+K14-K15</f>
        <v>16.214999999999996</v>
      </c>
      <c r="L16" s="5">
        <f>+L14-L15</f>
        <v>15.799999999999949</v>
      </c>
    </row>
    <row r="17" spans="2:14" x14ac:dyDescent="0.2">
      <c r="B17" s="2" t="s">
        <v>32</v>
      </c>
      <c r="G17" s="8">
        <f>+G16/G18</f>
        <v>-0.1657313285331074</v>
      </c>
      <c r="H17" s="8">
        <f>+H16/H18</f>
        <v>8.0152538831232092E-2</v>
      </c>
      <c r="K17" s="8">
        <f>+K16/K18</f>
        <v>0.19440115094113411</v>
      </c>
      <c r="L17" s="8">
        <f>+L16/L18</f>
        <v>0.15436320293876227</v>
      </c>
    </row>
    <row r="18" spans="2:14" s="2" customFormat="1" x14ac:dyDescent="0.2">
      <c r="B18" s="2" t="s">
        <v>31</v>
      </c>
      <c r="C18" s="5"/>
      <c r="D18" s="5"/>
      <c r="E18" s="5"/>
      <c r="F18" s="5"/>
      <c r="G18" s="5">
        <v>56.664000000000001</v>
      </c>
      <c r="H18" s="5">
        <v>57.427999999999997</v>
      </c>
      <c r="I18" s="5"/>
      <c r="J18" s="5"/>
      <c r="K18" s="5">
        <v>83.41</v>
      </c>
      <c r="L18" s="5">
        <v>102.35599999999999</v>
      </c>
      <c r="M18" s="5"/>
      <c r="N18" s="5"/>
    </row>
    <row r="26" spans="2:14" x14ac:dyDescent="0.2">
      <c r="B26" t="s">
        <v>22</v>
      </c>
      <c r="K26" s="4">
        <f>+K8/G8-1</f>
        <v>0.39455154688822769</v>
      </c>
      <c r="L26" s="4">
        <f>+L8/H8-1</f>
        <v>0.3003013458513919</v>
      </c>
    </row>
    <row r="27" spans="2:14" x14ac:dyDescent="0.2">
      <c r="B27" t="s">
        <v>38</v>
      </c>
      <c r="K27" s="4" t="e">
        <f>+K3/G3-1</f>
        <v>#DIV/0!</v>
      </c>
      <c r="L27" s="4">
        <f>+L3/H3-1</f>
        <v>0.20954907161803704</v>
      </c>
    </row>
    <row r="28" spans="2:14" x14ac:dyDescent="0.2">
      <c r="B28" t="s">
        <v>39</v>
      </c>
      <c r="K28" s="4" t="e">
        <f>+K4/G4-1</f>
        <v>#DIV/0!</v>
      </c>
      <c r="L28" s="4">
        <f>+L4/H4-1</f>
        <v>7.5029840758716659E-2</v>
      </c>
    </row>
    <row r="29" spans="2:14" x14ac:dyDescent="0.2">
      <c r="B29" t="s">
        <v>25</v>
      </c>
      <c r="G29" s="4">
        <f>+G10/G8</f>
        <v>0.23188875990408939</v>
      </c>
      <c r="H29" s="4">
        <f>+H10/H8</f>
        <v>0.28510999323672659</v>
      </c>
      <c r="K29" s="4">
        <f>+K10/K8</f>
        <v>0.26089880370339402</v>
      </c>
      <c r="L29" s="4">
        <f>+L10/L8</f>
        <v>0.27785779796748705</v>
      </c>
    </row>
    <row r="31" spans="2:14" s="2" customFormat="1" x14ac:dyDescent="0.2">
      <c r="B31" s="2" t="s">
        <v>33</v>
      </c>
      <c r="C31" s="5"/>
      <c r="D31" s="5"/>
      <c r="E31" s="5"/>
      <c r="F31" s="5"/>
      <c r="G31" s="5">
        <v>3.077</v>
      </c>
      <c r="H31" s="5">
        <v>45.843000000000004</v>
      </c>
      <c r="I31" s="5"/>
      <c r="J31" s="5"/>
      <c r="K31" s="5">
        <v>41.192999999999998</v>
      </c>
      <c r="L31" s="5">
        <v>100.729</v>
      </c>
      <c r="M31" s="5"/>
      <c r="N31" s="5"/>
    </row>
    <row r="32" spans="2:14" s="2" customFormat="1" x14ac:dyDescent="0.2">
      <c r="B32" s="2" t="s">
        <v>35</v>
      </c>
      <c r="C32" s="5"/>
      <c r="D32" s="5"/>
      <c r="E32" s="5"/>
      <c r="F32" s="5"/>
      <c r="G32" s="5">
        <v>43.283000000000001</v>
      </c>
      <c r="H32" s="5">
        <v>102.307</v>
      </c>
      <c r="I32" s="5"/>
      <c r="J32" s="5"/>
      <c r="K32" s="5">
        <v>57.462000000000003</v>
      </c>
      <c r="L32" s="5">
        <v>121.91</v>
      </c>
      <c r="M32" s="5"/>
      <c r="N32" s="5"/>
    </row>
    <row r="33" spans="2:14" s="2" customFormat="1" x14ac:dyDescent="0.2">
      <c r="B33" s="2" t="s">
        <v>34</v>
      </c>
      <c r="C33" s="5"/>
      <c r="D33" s="5"/>
      <c r="E33" s="5"/>
      <c r="F33" s="5"/>
      <c r="G33" s="5">
        <f>+G31-G32</f>
        <v>-40.206000000000003</v>
      </c>
      <c r="H33" s="5">
        <f>+H31-H32</f>
        <v>-56.463999999999999</v>
      </c>
      <c r="I33" s="5"/>
      <c r="J33" s="5"/>
      <c r="K33" s="5">
        <f>+K31-K32</f>
        <v>-16.269000000000005</v>
      </c>
      <c r="L33" s="5">
        <f>+L31-L32</f>
        <v>-21.180999999999997</v>
      </c>
      <c r="M33" s="5"/>
      <c r="N3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2024-10-14T18:03:09Z</dcterms:created>
  <dcterms:modified xsi:type="dcterms:W3CDTF">2024-10-14T18:26:48Z</dcterms:modified>
</cp:coreProperties>
</file>