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93AF3FA-A4A2-461A-B4CC-15C4636DDCBD}" xr6:coauthVersionLast="47" xr6:coauthVersionMax="47" xr10:uidLastSave="{00000000-0000-0000-0000-000000000000}"/>
  <bookViews>
    <workbookView xWindow="-22950" yWindow="0" windowWidth="22530" windowHeight="20625" xr2:uid="{D8995F61-9A8C-4B33-92DD-09DD5DAE1AB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2" l="1"/>
  <c r="R29" i="2"/>
  <c r="Q29" i="2"/>
  <c r="S23" i="2"/>
  <c r="R23" i="2"/>
  <c r="Q23" i="2"/>
  <c r="R22" i="2"/>
  <c r="S22" i="2"/>
  <c r="S11" i="2"/>
  <c r="S5" i="2"/>
  <c r="S7" i="2" s="1"/>
  <c r="R11" i="2"/>
  <c r="R5" i="2"/>
  <c r="R7" i="2" s="1"/>
  <c r="Q17" i="2"/>
  <c r="Q16" i="2"/>
  <c r="Q14" i="2"/>
  <c r="Q12" i="2"/>
  <c r="Q11" i="2"/>
  <c r="Q7" i="2"/>
  <c r="Q5" i="2"/>
  <c r="AE2" i="2"/>
  <c r="AD2" i="2"/>
  <c r="AC2" i="2"/>
  <c r="AB2" i="2"/>
  <c r="AA2" i="2"/>
  <c r="Z2" i="2"/>
  <c r="Y2" i="2"/>
  <c r="X2" i="2"/>
  <c r="W2" i="2"/>
  <c r="V2" i="2"/>
  <c r="U2" i="2"/>
  <c r="T2" i="2"/>
  <c r="K22" i="2"/>
  <c r="K23" i="2"/>
  <c r="G23" i="2"/>
  <c r="G11" i="2"/>
  <c r="G5" i="2"/>
  <c r="G7" i="2" s="1"/>
  <c r="K11" i="2"/>
  <c r="K5" i="2"/>
  <c r="K7" i="2" s="1"/>
  <c r="L27" i="2"/>
  <c r="H27" i="2"/>
  <c r="H23" i="2"/>
  <c r="L23" i="2"/>
  <c r="L22" i="2"/>
  <c r="H14" i="2"/>
  <c r="H16" i="2" s="1"/>
  <c r="H17" i="2" s="1"/>
  <c r="L17" i="2"/>
  <c r="L16" i="2"/>
  <c r="L14" i="2"/>
  <c r="J12" i="2"/>
  <c r="J11" i="2"/>
  <c r="I11" i="2"/>
  <c r="I12" i="2" s="1"/>
  <c r="H11" i="2"/>
  <c r="H12" i="2" s="1"/>
  <c r="L11" i="2"/>
  <c r="L12" i="2"/>
  <c r="L7" i="2"/>
  <c r="H7" i="2"/>
  <c r="H5" i="2"/>
  <c r="L5" i="2"/>
  <c r="J7" i="1"/>
  <c r="J5" i="1"/>
  <c r="S12" i="2" l="1"/>
  <c r="S14" i="2" s="1"/>
  <c r="S16" i="2" s="1"/>
  <c r="S17" i="2" s="1"/>
  <c r="R12" i="2"/>
  <c r="R14" i="2" s="1"/>
  <c r="R16" i="2" s="1"/>
  <c r="R17" i="2" s="1"/>
  <c r="G12" i="2"/>
  <c r="G14" i="2" s="1"/>
  <c r="G16" i="2" s="1"/>
  <c r="G17" i="2" s="1"/>
  <c r="K12" i="2"/>
  <c r="K14" i="2" s="1"/>
  <c r="K16" i="2" s="1"/>
  <c r="K17" i="2" s="1"/>
  <c r="J4" i="1"/>
  <c r="J3" i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<sst xmlns="http://schemas.openxmlformats.org/spreadsheetml/2006/main" count="43" uniqueCount="39">
  <si>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</si>
  <si>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</si>
  <si>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</si>
  <si>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</si>
  <si>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</si>
  <si>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</si>
  <si>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</si>
  <si>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</si>
  <si>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</si>
  <si>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</si>
  <si>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</si>
  <si>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</si>
  <si>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</si>
  <si>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</si>
  <si>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</si>
  <si>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</si>
  <si>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</si>
  <si>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</si>
  <si>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</si>
  <si>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</si>
  <si>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Services</t>
  </si>
  <si>
    <t>Subscription</t>
  </si>
  <si>
    <t>Operating Expenses</t>
  </si>
  <si>
    <t>Operating Income</t>
  </si>
  <si>
    <t>COGS</t>
  </si>
  <si>
    <t>Gross Profit</t>
  </si>
  <si>
    <t>R&amp;D</t>
  </si>
  <si>
    <t>S&amp;M</t>
  </si>
  <si>
    <t>G&amp;A</t>
  </si>
  <si>
    <t>EPS</t>
  </si>
  <si>
    <t>Net Income</t>
  </si>
  <si>
    <t>Taxes</t>
  </si>
  <si>
    <t>Pretax Income</t>
  </si>
  <si>
    <t>Interest Income</t>
  </si>
  <si>
    <t>Revenue y/y</t>
  </si>
  <si>
    <t>Gross Margin</t>
  </si>
  <si>
    <t>CFFO</t>
  </si>
  <si>
    <t>FCF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</si>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</sst>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19AB4B6-4F98-49A4-91FA-3821B1C664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26276</xdr:colOff>
      <xdr:row>0</xdr:row>
      <xdr:rowOff>26276</xdr:rowOff>
    </xdr:from>
    <xdr:to>
      <xdr:col>12</xdr:col>
      <xdr:colOff>26276</xdr:colOff>
      <xdr:row>46</xdr:row>
      <xdr:rowOff>124811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91562F9-53A9-001C-5378-508CA663A9D5}"/>
            </a:ext>
          </a:extLst>
        </xdr:cNvPr>
        <xdr:cNvCxnSpPr/>
      </xdr:nvCxnSpPr>
      <xdr:spPr>
        <a:xfrm>
          <a:off x="7679121" y="26276"/>
          <a:ext cx="0" cy="76528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21021</xdr:colOff>
      <xdr:row>0</xdr:row>
      <xdr:rowOff>0</xdr:rowOff>
    </xdr:from>
    <xdr:to>
      <xdr:col>19</xdr:col>
      <xdr:colOff>21021</xdr:colOff>
      <xdr:row>46</xdr:row>
      <xdr:rowOff>98535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008C6F5-7CDF-4D60-8001-7E86FB6B8485}"/>
            </a:ext>
          </a:extLst>
        </xdr:cNvPr>
        <xdr:cNvCxnSpPr/>
      </xdr:nvCxnSpPr>
      <xdr:spPr>
        <a:xfrm>
          <a:off x="11950262" y="0"/>
          <a:ext cx="0" cy="76528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7274-B73F-4A04-BADE-068E82998B1D}">
  <dimension ref="I2:K7"/>
  <sheetViews>
    <sheetView tabSelected="1" zoomScale="175" zoomScaleNormal="175" workbookViewId="0"/>
  </sheetViews>
  <sheetFormatPr defaultRowHeight="12.75" x14ac:dyDescent="0.2"/>
  <sheetData>
    <row r="2" spans="9:11" x14ac:dyDescent="0.2">
      <c r="I2" t="s">
        <v>0</v>
      </c>
      <c r="J2" s="1">
        <v>22.2</v>
      </c>
    </row>
    <row r="3" spans="9:11" x14ac:dyDescent="0.2">
      <c r="I3" t="s">
        <v>1</v>
      </c>
      <c r="J3" s="2">
        <f>250.068648+72.654851</f>
        <v>322.723499</v>
      </c>
      <c r="K3" s="3" t="s">
        <v>17</v>
      </c>
    </row>
    <row r="4" spans="9:11" x14ac:dyDescent="0.2">
      <c r="I4" t="s">
        <v>2</v>
      </c>
      <c r="J4" s="2">
        <f>+J2*J3</f>
        <v>7164.4616778</v>
      </c>
    </row>
    <row r="5" spans="9:11" x14ac:dyDescent="0.2">
      <c r="I5" t="s">
        <v>3</v>
      </c>
      <c r="J5" s="2">
        <f>311.328+1619.853</f>
        <v>1931.181</v>
      </c>
      <c r="K5" s="3" t="s">
        <v>17</v>
      </c>
    </row>
    <row r="6" spans="9:11" x14ac:dyDescent="0.2">
      <c r="I6" t="s">
        <v>4</v>
      </c>
      <c r="J6" s="2">
        <v>1090.2190000000001</v>
      </c>
      <c r="K6" s="3" t="s">
        <v>17</v>
      </c>
    </row>
    <row r="7" spans="9:11" x14ac:dyDescent="0.2">
      <c r="I7" t="s">
        <v>5</v>
      </c>
      <c r="J7" s="2">
        <f>+J4-J5+J6</f>
        <v>6323.4996777999995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E4C1-F15B-4E43-B3F5-75C996828846}">
  <dimension ref="A1:AE29"/>
  <sheetViews>
    <sheetView zoomScale="145" zoomScaleNormal="14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V3" sqref="V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1" x14ac:dyDescent="0.2">
      <c r="A1" t="s">
        <v>6</v>
      </c>
    </row>
    <row r="2" spans="1:31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Q2">
        <v>2021</v>
      </c>
      <c r="R2">
        <v>2022</v>
      </c>
      <c r="S2">
        <v>2023</v>
      </c>
      <c r="T2">
        <f>+S2+1</f>
        <v>2024</v>
      </c>
      <c r="U2">
        <f>+T2+1</f>
        <v>2025</v>
      </c>
      <c r="V2">
        <f>+U2+1</f>
        <v>2026</v>
      </c>
      <c r="W2">
        <f>+V2+1</f>
        <v>2027</v>
      </c>
      <c r="X2">
        <f>+W2+1</f>
        <v>2028</v>
      </c>
      <c r="Y2">
        <f>+X2+1</f>
        <v>2029</v>
      </c>
      <c r="Z2">
        <f>+Y2+1</f>
        <v>2030</v>
      </c>
      <c r="AA2">
        <f>+Z2+1</f>
        <v>2031</v>
      </c>
      <c r="AB2">
        <f>+AA2+1</f>
        <v>2032</v>
      </c>
      <c r="AC2">
        <f>+AB2+1</f>
        <v>2033</v>
      </c>
      <c r="AD2">
        <f>+AC2+1</f>
        <v>2034</v>
      </c>
      <c r="AE2">
        <f>+AD2+1</f>
        <v>2035</v>
      </c>
    </row>
    <row r="3" spans="1:31" s="2" customFormat="1" x14ac:dyDescent="0.2">
      <c r="B3" s="2" t="s">
        <v>21</v>
      </c>
      <c r="C3" s="4"/>
      <c r="D3" s="4"/>
      <c r="E3" s="4"/>
      <c r="F3" s="4"/>
      <c r="G3" s="4">
        <v>160.56700000000001</v>
      </c>
      <c r="H3" s="4">
        <v>176.488</v>
      </c>
      <c r="I3" s="4"/>
      <c r="J3" s="4"/>
      <c r="K3" s="4">
        <v>206.90199999999999</v>
      </c>
      <c r="L3" s="4">
        <v>224.702</v>
      </c>
      <c r="M3" s="4"/>
      <c r="N3" s="4"/>
      <c r="Q3" s="2">
        <v>347.09899999999999</v>
      </c>
      <c r="R3" s="2">
        <v>535.00900000000001</v>
      </c>
      <c r="S3" s="2">
        <v>729.11199999999997</v>
      </c>
    </row>
    <row r="4" spans="1:31" s="2" customFormat="1" x14ac:dyDescent="0.2">
      <c r="B4" s="2" t="s">
        <v>20</v>
      </c>
      <c r="C4" s="4"/>
      <c r="D4" s="4"/>
      <c r="E4" s="4"/>
      <c r="F4" s="4"/>
      <c r="G4" s="4">
        <v>13.734999999999999</v>
      </c>
      <c r="H4" s="4">
        <v>12.797000000000001</v>
      </c>
      <c r="I4" s="4"/>
      <c r="J4" s="4"/>
      <c r="K4" s="4">
        <v>10.335000000000001</v>
      </c>
      <c r="L4" s="4">
        <v>10.284000000000001</v>
      </c>
      <c r="M4" s="4"/>
      <c r="N4" s="4"/>
      <c r="Q4" s="2">
        <v>40.765000000000001</v>
      </c>
      <c r="R4" s="2">
        <v>50.935000000000002</v>
      </c>
      <c r="S4" s="2">
        <v>47.84</v>
      </c>
    </row>
    <row r="5" spans="1:31" s="5" customFormat="1" x14ac:dyDescent="0.2">
      <c r="B5" s="5" t="s">
        <v>7</v>
      </c>
      <c r="C5" s="6"/>
      <c r="D5" s="6"/>
      <c r="E5" s="6"/>
      <c r="F5" s="6"/>
      <c r="G5" s="6">
        <f>+G3+G4</f>
        <v>174.30200000000002</v>
      </c>
      <c r="H5" s="6">
        <f>+H3+H4</f>
        <v>189.285</v>
      </c>
      <c r="I5" s="6"/>
      <c r="J5" s="6"/>
      <c r="K5" s="6">
        <f>+K3+K4</f>
        <v>217.23699999999999</v>
      </c>
      <c r="L5" s="6">
        <f>+L3+L4</f>
        <v>234.98599999999999</v>
      </c>
      <c r="M5" s="6"/>
      <c r="N5" s="6"/>
      <c r="Q5" s="5">
        <f>+Q3+Q4</f>
        <v>387.86399999999998</v>
      </c>
      <c r="R5" s="5">
        <f>+R3+R4</f>
        <v>585.94399999999996</v>
      </c>
      <c r="S5" s="5">
        <f>+S3+S4</f>
        <v>776.952</v>
      </c>
    </row>
    <row r="6" spans="1:31" s="2" customFormat="1" x14ac:dyDescent="0.2">
      <c r="B6" s="2" t="s">
        <v>24</v>
      </c>
      <c r="C6" s="4"/>
      <c r="D6" s="4"/>
      <c r="E6" s="4"/>
      <c r="F6" s="4"/>
      <c r="G6" s="4">
        <v>58.143999999999998</v>
      </c>
      <c r="H6" s="4">
        <v>57.92</v>
      </c>
      <c r="I6" s="4"/>
      <c r="J6" s="4"/>
      <c r="K6" s="4">
        <v>61.220999999999997</v>
      </c>
      <c r="L6" s="4">
        <v>64.980999999999995</v>
      </c>
      <c r="M6" s="4"/>
      <c r="N6" s="4"/>
      <c r="Q6" s="2">
        <v>137.292</v>
      </c>
      <c r="R6" s="2">
        <v>202.41499999999999</v>
      </c>
      <c r="S6" s="2">
        <v>229.67</v>
      </c>
    </row>
    <row r="7" spans="1:31" s="2" customFormat="1" x14ac:dyDescent="0.2">
      <c r="B7" s="2" t="s">
        <v>25</v>
      </c>
      <c r="C7" s="4"/>
      <c r="D7" s="4"/>
      <c r="E7" s="4"/>
      <c r="F7" s="4"/>
      <c r="G7" s="4">
        <f>+G5-G6</f>
        <v>116.15800000000002</v>
      </c>
      <c r="H7" s="4">
        <f>+H5-H6</f>
        <v>131.36500000000001</v>
      </c>
      <c r="I7" s="4"/>
      <c r="J7" s="4"/>
      <c r="K7" s="4">
        <f>+K5-K6</f>
        <v>156.01599999999999</v>
      </c>
      <c r="L7" s="4">
        <f>+L5-L6</f>
        <v>170.005</v>
      </c>
      <c r="M7" s="4"/>
      <c r="N7" s="4"/>
      <c r="Q7" s="2">
        <f>+Q5-Q6</f>
        <v>250.57199999999997</v>
      </c>
      <c r="R7" s="2">
        <f>+R5-R6</f>
        <v>383.529</v>
      </c>
      <c r="S7" s="2">
        <f>+S5-S6</f>
        <v>547.28200000000004</v>
      </c>
    </row>
    <row r="8" spans="1:31" s="2" customFormat="1" x14ac:dyDescent="0.2">
      <c r="B8" s="2" t="s">
        <v>26</v>
      </c>
      <c r="C8" s="4"/>
      <c r="D8" s="4"/>
      <c r="E8" s="4"/>
      <c r="F8" s="4"/>
      <c r="G8" s="4">
        <v>84.89</v>
      </c>
      <c r="H8" s="4">
        <v>85.677000000000007</v>
      </c>
      <c r="I8" s="4"/>
      <c r="J8" s="4"/>
      <c r="K8" s="4">
        <v>97.570999999999998</v>
      </c>
      <c r="L8" s="4">
        <v>106.06</v>
      </c>
      <c r="M8" s="4"/>
      <c r="N8" s="4"/>
      <c r="Q8" s="2">
        <v>161.92500000000001</v>
      </c>
      <c r="R8" s="2">
        <v>264.041</v>
      </c>
      <c r="S8" s="2">
        <v>348.75200000000001</v>
      </c>
    </row>
    <row r="9" spans="1:31" s="2" customFormat="1" x14ac:dyDescent="0.2">
      <c r="B9" s="2" t="s">
        <v>27</v>
      </c>
      <c r="C9" s="4"/>
      <c r="D9" s="4"/>
      <c r="E9" s="4"/>
      <c r="F9" s="4"/>
      <c r="G9" s="4">
        <v>128.624</v>
      </c>
      <c r="H9" s="4">
        <v>127.77</v>
      </c>
      <c r="I9" s="4"/>
      <c r="J9" s="4"/>
      <c r="K9" s="4">
        <v>131.352</v>
      </c>
      <c r="L9" s="4">
        <v>132.86500000000001</v>
      </c>
      <c r="M9" s="4"/>
      <c r="N9" s="4"/>
      <c r="Q9" s="2">
        <v>319.33100000000002</v>
      </c>
      <c r="R9" s="2">
        <v>456.452</v>
      </c>
      <c r="S9" s="2">
        <v>504.92899999999997</v>
      </c>
    </row>
    <row r="10" spans="1:31" s="2" customFormat="1" x14ac:dyDescent="0.2">
      <c r="B10" s="2" t="s">
        <v>28</v>
      </c>
      <c r="C10" s="4"/>
      <c r="D10" s="4"/>
      <c r="E10" s="4"/>
      <c r="F10" s="4"/>
      <c r="G10" s="4">
        <v>35.354999999999997</v>
      </c>
      <c r="H10" s="4">
        <v>36.343000000000004</v>
      </c>
      <c r="I10" s="4"/>
      <c r="J10" s="4"/>
      <c r="K10" s="4">
        <v>38.444000000000003</v>
      </c>
      <c r="L10" s="4">
        <v>39.429000000000002</v>
      </c>
      <c r="M10" s="4"/>
      <c r="N10" s="4"/>
      <c r="Q10" s="2">
        <v>108.93600000000001</v>
      </c>
      <c r="R10" s="2">
        <v>125.71</v>
      </c>
      <c r="S10" s="2">
        <v>137.52000000000001</v>
      </c>
    </row>
    <row r="11" spans="1:31" s="2" customFormat="1" x14ac:dyDescent="0.2">
      <c r="B11" s="2" t="s">
        <v>23</v>
      </c>
      <c r="C11" s="4"/>
      <c r="D11" s="4"/>
      <c r="E11" s="4"/>
      <c r="F11" s="4"/>
      <c r="G11" s="4">
        <f t="shared" ref="G11:K11" si="0">+G8+G9+G10</f>
        <v>248.869</v>
      </c>
      <c r="H11" s="4">
        <f t="shared" si="0"/>
        <v>249.79000000000002</v>
      </c>
      <c r="I11" s="4">
        <f t="shared" si="0"/>
        <v>0</v>
      </c>
      <c r="J11" s="4">
        <f t="shared" si="0"/>
        <v>0</v>
      </c>
      <c r="K11" s="4">
        <f>+K8+K9+K10</f>
        <v>267.36700000000002</v>
      </c>
      <c r="L11" s="4">
        <f>+L8+L9+L10</f>
        <v>278.35400000000004</v>
      </c>
      <c r="M11" s="4"/>
      <c r="N11" s="4"/>
      <c r="Q11" s="2">
        <f>+Q10+Q9+Q8</f>
        <v>590.19200000000001</v>
      </c>
      <c r="R11" s="2">
        <f>+R10+R9+R8</f>
        <v>846.20299999999997</v>
      </c>
      <c r="S11" s="2">
        <f>+S10+S9+S8</f>
        <v>991.20100000000002</v>
      </c>
    </row>
    <row r="12" spans="1:31" s="2" customFormat="1" x14ac:dyDescent="0.2">
      <c r="B12" s="2" t="s">
        <v>22</v>
      </c>
      <c r="C12" s="4"/>
      <c r="D12" s="4"/>
      <c r="E12" s="4"/>
      <c r="F12" s="4"/>
      <c r="G12" s="4">
        <f t="shared" ref="G12:K12" si="1">+G7-G11</f>
        <v>-132.71099999999998</v>
      </c>
      <c r="H12" s="4">
        <f t="shared" si="1"/>
        <v>-118.42500000000001</v>
      </c>
      <c r="I12" s="4">
        <f t="shared" si="1"/>
        <v>0</v>
      </c>
      <c r="J12" s="4">
        <f t="shared" si="1"/>
        <v>0</v>
      </c>
      <c r="K12" s="4">
        <f>+K7-K11</f>
        <v>-111.35100000000003</v>
      </c>
      <c r="L12" s="4">
        <f>+L7-L11</f>
        <v>-108.34900000000005</v>
      </c>
      <c r="M12" s="4"/>
      <c r="N12" s="4"/>
      <c r="Q12" s="2">
        <f>+Q7-Q11</f>
        <v>-339.62</v>
      </c>
      <c r="R12" s="2">
        <f>+R7-R11</f>
        <v>-462.67399999999998</v>
      </c>
      <c r="S12" s="2">
        <f>+S7-S11</f>
        <v>-443.91899999999998</v>
      </c>
    </row>
    <row r="13" spans="1:31" x14ac:dyDescent="0.2">
      <c r="B13" s="2" t="s">
        <v>33</v>
      </c>
      <c r="G13" s="4">
        <v>15.185</v>
      </c>
      <c r="H13" s="4">
        <v>17.61</v>
      </c>
      <c r="K13" s="4">
        <v>20.85</v>
      </c>
      <c r="L13" s="4">
        <v>21.853000000000002</v>
      </c>
      <c r="Q13" s="2">
        <v>-7.0000000000000001E-3</v>
      </c>
      <c r="R13" s="2">
        <v>16.416</v>
      </c>
      <c r="S13" s="2">
        <v>72.009</v>
      </c>
    </row>
    <row r="14" spans="1:31" x14ac:dyDescent="0.2">
      <c r="B14" s="2" t="s">
        <v>32</v>
      </c>
      <c r="G14" s="4">
        <f>+G12+G13</f>
        <v>-117.52599999999998</v>
      </c>
      <c r="H14" s="4">
        <f>+H12+H13</f>
        <v>-100.81500000000001</v>
      </c>
      <c r="K14" s="4">
        <f>+K12+K13</f>
        <v>-90.501000000000033</v>
      </c>
      <c r="L14" s="4">
        <f>+L12+L13</f>
        <v>-86.496000000000038</v>
      </c>
      <c r="Q14" s="2">
        <f>+Q12+Q13</f>
        <v>-339.62700000000001</v>
      </c>
      <c r="R14" s="2">
        <f>+R12+R13</f>
        <v>-446.25799999999998</v>
      </c>
      <c r="S14" s="2">
        <f>+S12+S13</f>
        <v>-371.90999999999997</v>
      </c>
    </row>
    <row r="15" spans="1:31" x14ac:dyDescent="0.2">
      <c r="B15" s="2" t="s">
        <v>31</v>
      </c>
      <c r="G15" s="4">
        <v>1.647</v>
      </c>
      <c r="H15" s="4">
        <v>1.667</v>
      </c>
      <c r="K15" s="4">
        <v>2.4660000000000002</v>
      </c>
      <c r="L15" s="4">
        <v>3.4039999999999999</v>
      </c>
      <c r="Q15" s="2">
        <v>3.1739999999999999</v>
      </c>
      <c r="R15" s="2">
        <v>6.2930000000000001</v>
      </c>
      <c r="S15" s="2">
        <v>36.072000000000003</v>
      </c>
    </row>
    <row r="16" spans="1:31" x14ac:dyDescent="0.2">
      <c r="B16" t="s">
        <v>30</v>
      </c>
      <c r="G16" s="4">
        <f>+G14-G15</f>
        <v>-119.17299999999999</v>
      </c>
      <c r="H16" s="4">
        <f>+H14-H15</f>
        <v>-102.48200000000001</v>
      </c>
      <c r="K16" s="4">
        <f>+K14-K15</f>
        <v>-92.967000000000027</v>
      </c>
      <c r="L16" s="4">
        <f>+L14-L15</f>
        <v>-89.900000000000034</v>
      </c>
      <c r="Q16" s="2">
        <f>+Q14-Q15</f>
        <v>-342.80099999999999</v>
      </c>
      <c r="R16" s="2">
        <f>+R14-R15</f>
        <v>-452.55099999999999</v>
      </c>
      <c r="S16" s="2">
        <f>+S14-S15</f>
        <v>-407.98199999999997</v>
      </c>
    </row>
    <row r="17" spans="2:19" x14ac:dyDescent="0.2">
      <c r="B17" t="s">
        <v>29</v>
      </c>
      <c r="G17" s="4">
        <f>+G16/G18</f>
        <v>-0.40831552329977239</v>
      </c>
      <c r="H17" s="4">
        <f>+H16/H18</f>
        <v>-0.34409886001009987</v>
      </c>
      <c r="K17" s="4">
        <f>+K16/K18</f>
        <v>-0.29588179121585673</v>
      </c>
      <c r="L17" s="4">
        <f>+L16/L18</f>
        <v>-0.28145151313937455</v>
      </c>
      <c r="Q17" s="1">
        <f>+Q16/Q18</f>
        <v>-1.8173415869099196</v>
      </c>
      <c r="R17" s="1">
        <f>+R16/R18</f>
        <v>-1.6157898570516318</v>
      </c>
      <c r="S17" s="1">
        <f>+S16/S18</f>
        <v>-1.3566501820965902</v>
      </c>
    </row>
    <row r="18" spans="2:19" x14ac:dyDescent="0.2">
      <c r="B18" t="s">
        <v>1</v>
      </c>
      <c r="G18" s="4">
        <v>291.86497500000002</v>
      </c>
      <c r="H18" s="4">
        <v>297.8272</v>
      </c>
      <c r="K18" s="4">
        <v>314.20318099999997</v>
      </c>
      <c r="L18" s="4">
        <v>319.41558600000002</v>
      </c>
      <c r="Q18" s="2">
        <v>188.62772000000001</v>
      </c>
      <c r="R18" s="2">
        <v>280.08035699999999</v>
      </c>
      <c r="S18" s="2">
        <v>300.727487</v>
      </c>
    </row>
    <row r="22" spans="2:19" x14ac:dyDescent="0.2">
      <c r="B22" t="s">
        <v>34</v>
      </c>
      <c r="K22" s="7">
        <f>+K5/G5-1</f>
        <v>0.24632534336955381</v>
      </c>
      <c r="L22" s="7">
        <f>+L5/H5-1</f>
        <v>0.24144015637794847</v>
      </c>
      <c r="R22" s="8">
        <f>+R5/Q5-1</f>
        <v>0.51069447022667736</v>
      </c>
      <c r="S22" s="8">
        <f>+S5/R5-1</f>
        <v>0.32598337042447745</v>
      </c>
    </row>
    <row r="23" spans="2:19" x14ac:dyDescent="0.2">
      <c r="B23" t="s">
        <v>35</v>
      </c>
      <c r="G23" s="7">
        <f>+G7/G5</f>
        <v>0.66641805601771642</v>
      </c>
      <c r="H23" s="7">
        <f>+H7/H5</f>
        <v>0.69400639247695284</v>
      </c>
      <c r="K23" s="7">
        <f>+K7/K5</f>
        <v>0.71818336655357973</v>
      </c>
      <c r="L23" s="7">
        <f>+L7/L5</f>
        <v>0.72346863217383162</v>
      </c>
      <c r="Q23" s="8">
        <f>+Q7/Q5</f>
        <v>0.64603056741538267</v>
      </c>
      <c r="R23" s="8">
        <f>+R7/R5</f>
        <v>0.65454889887088186</v>
      </c>
      <c r="S23" s="8">
        <f>+S7/S5</f>
        <v>0.7043961531729116</v>
      </c>
    </row>
    <row r="27" spans="2:19" s="2" customFormat="1" x14ac:dyDescent="0.2">
      <c r="B27" s="2" t="s">
        <v>36</v>
      </c>
      <c r="C27" s="4"/>
      <c r="D27" s="4"/>
      <c r="E27" s="4"/>
      <c r="F27" s="4"/>
      <c r="G27" s="4">
        <v>-77.772000000000006</v>
      </c>
      <c r="H27" s="4">
        <f>-106.832-G27</f>
        <v>-29.059999999999988</v>
      </c>
      <c r="I27" s="4"/>
      <c r="J27" s="4"/>
      <c r="K27" s="4">
        <v>-25.954000000000001</v>
      </c>
      <c r="L27" s="4">
        <f>-17.364-K27</f>
        <v>8.59</v>
      </c>
      <c r="M27" s="4"/>
      <c r="N27" s="4"/>
      <c r="Q27" s="2">
        <v>-105.06</v>
      </c>
      <c r="R27" s="2">
        <v>-157.333</v>
      </c>
      <c r="S27" s="2">
        <v>-103.657</v>
      </c>
    </row>
    <row r="28" spans="2:19" x14ac:dyDescent="0.2">
      <c r="B28" t="s">
        <v>38</v>
      </c>
      <c r="Q28" s="2">
        <v>-3.6</v>
      </c>
      <c r="R28" s="2">
        <v>-4.1210000000000004</v>
      </c>
      <c r="S28" s="2">
        <v>-2.8340000000000001</v>
      </c>
    </row>
    <row r="29" spans="2:19" x14ac:dyDescent="0.2">
      <c r="B29" t="s">
        <v>37</v>
      </c>
      <c r="Q29" s="2">
        <f>+Q27+Q28</f>
        <v>-108.66</v>
      </c>
      <c r="R29" s="2">
        <f>+R27+R28</f>
        <v>-161.45400000000001</v>
      </c>
      <c r="S29" s="2">
        <f>+S27+S28</f>
        <v>-106.491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2024-10-13T14:21:56Z</dcterms:created>
  <dcterms:modified xsi:type="dcterms:W3CDTF">2024-10-13T14:41:22Z</dcterms:modified>
</cp:coreProperties>
</file>