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C7ED974-15DA-488F-BAA1-2550ECC594A1}" xr6:coauthVersionLast="47" xr6:coauthVersionMax="47" xr10:uidLastSave="{00000000-0000-0000-0000-000000000000}"/>
  <bookViews>
    <workbookView xWindow="-23895" yWindow="240" windowWidth="23325" windowHeight="20535" activeTab="1" xr2:uid="{78B1E967-2DB4-4F84-85C7-CF437E9BDE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S22" i="2"/>
  <c r="R22" i="2"/>
  <c r="Q22" i="2"/>
  <c r="P22" i="2"/>
  <c r="O22" i="2"/>
  <c r="N22" i="2"/>
  <c r="M15" i="2"/>
  <c r="O13" i="2"/>
  <c r="O15" i="2" s="1"/>
  <c r="N13" i="2"/>
  <c r="N15" i="2" s="1"/>
  <c r="M13" i="2"/>
  <c r="M11" i="2"/>
  <c r="N11" i="2"/>
  <c r="O11" i="2"/>
  <c r="O9" i="2"/>
  <c r="O21" i="2" s="1"/>
  <c r="N9" i="2"/>
  <c r="N21" i="2" s="1"/>
  <c r="M9" i="2"/>
  <c r="P20" i="2"/>
  <c r="O20" i="2"/>
  <c r="N20" i="2"/>
  <c r="P19" i="2"/>
  <c r="O19" i="2"/>
  <c r="N19" i="2"/>
  <c r="M4" i="2"/>
  <c r="N4" i="2"/>
  <c r="O4" i="2"/>
  <c r="Q4" i="2"/>
  <c r="P4" i="2"/>
  <c r="R20" i="2"/>
  <c r="Q20" i="2"/>
  <c r="R19" i="2"/>
  <c r="Q19" i="2"/>
  <c r="P9" i="2"/>
  <c r="P11" i="2" s="1"/>
  <c r="P13" i="2" s="1"/>
  <c r="P15" i="2" s="1"/>
  <c r="Q9" i="2"/>
  <c r="Q11" i="2" s="1"/>
  <c r="Q13" i="2" s="1"/>
  <c r="Q15" i="2" s="1"/>
  <c r="T20" i="2"/>
  <c r="S20" i="2"/>
  <c r="T4" i="2"/>
  <c r="S4" i="2"/>
  <c r="R4" i="2"/>
  <c r="T48" i="2"/>
  <c r="S48" i="2"/>
  <c r="R48" i="2"/>
  <c r="S19" i="2"/>
  <c r="T19" i="2"/>
  <c r="S9" i="2"/>
  <c r="S11" i="2" s="1"/>
  <c r="S13" i="2" s="1"/>
  <c r="S15" i="2" s="1"/>
  <c r="R9" i="2"/>
  <c r="R21" i="2" s="1"/>
  <c r="T9" i="2"/>
  <c r="T11" i="2" s="1"/>
  <c r="T13" i="2" s="1"/>
  <c r="T15" i="2" s="1"/>
  <c r="I47" i="2"/>
  <c r="I46" i="2"/>
  <c r="H48" i="2"/>
  <c r="D10" i="2"/>
  <c r="D9" i="2"/>
  <c r="D11" i="2" s="1"/>
  <c r="D13" i="2" s="1"/>
  <c r="D15" i="2" s="1"/>
  <c r="D16" i="2" s="1"/>
  <c r="H10" i="2"/>
  <c r="H9" i="2"/>
  <c r="H21" i="2" s="1"/>
  <c r="L7" i="1"/>
  <c r="I39" i="2"/>
  <c r="I43" i="2" s="1"/>
  <c r="I31" i="2"/>
  <c r="I34" i="2" s="1"/>
  <c r="G13" i="2"/>
  <c r="G15" i="2" s="1"/>
  <c r="F13" i="2"/>
  <c r="F15" i="2" s="1"/>
  <c r="I10" i="2"/>
  <c r="E10" i="2"/>
  <c r="I9" i="2"/>
  <c r="I21" i="2" s="1"/>
  <c r="E9" i="2"/>
  <c r="E21" i="2" s="1"/>
  <c r="L4" i="1"/>
  <c r="P21" i="2" l="1"/>
  <c r="Q21" i="2"/>
  <c r="I48" i="2"/>
  <c r="T21" i="2"/>
  <c r="R11" i="2"/>
  <c r="R13" i="2" s="1"/>
  <c r="R15" i="2" s="1"/>
  <c r="S21" i="2"/>
  <c r="D21" i="2"/>
  <c r="H11" i="2"/>
  <c r="H13" i="2" s="1"/>
  <c r="H15" i="2" s="1"/>
  <c r="H16" i="2" s="1"/>
  <c r="E11" i="2"/>
  <c r="E13" i="2" s="1"/>
  <c r="E15" i="2" s="1"/>
  <c r="E16" i="2" s="1"/>
  <c r="I11" i="2"/>
  <c r="I13" i="2" s="1"/>
  <c r="I15" i="2" s="1"/>
  <c r="I16" i="2" s="1"/>
</calcChain>
</file>

<file path=xl/sharedStrings.xml><?xml version="1.0" encoding="utf-8"?>
<sst xmlns="http://schemas.openxmlformats.org/spreadsheetml/2006/main" count="57" uniqueCount="51">
  <si>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</si>
  <si>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</si>
  <si>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</si>
  <si>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</si>
  <si>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</si>
  <si>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</si>
  <si>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</si>
  <si>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</si>
  <si>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</si>
  <si>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</si>
  <si>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</si>
  <si>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</si>
  <si>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</si>
  <si>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</si>
  <si>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</si>
  <si>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</si>
  <si>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</si>
  <si>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Assets</t>
  </si>
  <si>
    <t>OLTA</t>
  </si>
  <si>
    <t>AR</t>
  </si>
  <si>
    <t>Inventories</t>
  </si>
  <si>
    <t>Prepaids</t>
  </si>
  <si>
    <t>PP&amp;E</t>
  </si>
  <si>
    <t>Lease</t>
  </si>
  <si>
    <t>Goodwill</t>
  </si>
  <si>
    <t>AP</t>
  </si>
  <si>
    <t>Pension</t>
  </si>
  <si>
    <t>AL</t>
  </si>
  <si>
    <t>DR</t>
  </si>
  <si>
    <t>L+SE</t>
  </si>
  <si>
    <t>SE</t>
  </si>
  <si>
    <t>OLTL</t>
  </si>
  <si>
    <t>DT</t>
  </si>
  <si>
    <t>Q224</t>
  </si>
  <si>
    <t>CFFO</t>
  </si>
  <si>
    <t>CapEx</t>
  </si>
  <si>
    <t>FCF</t>
  </si>
  <si>
    <t>1350 stores</t>
  </si>
  <si>
    <t>Gross Margin</t>
  </si>
  <si>
    <t>Founded</t>
  </si>
  <si>
    <t>41% cosmetics</t>
  </si>
  <si>
    <t>19% skincare</t>
  </si>
  <si>
    <t>19% haircare</t>
  </si>
  <si>
    <t>15% fragrance</t>
  </si>
  <si>
    <t>3% services</t>
  </si>
  <si>
    <t>3% accessories</t>
  </si>
  <si>
    <t>Stores</t>
  </si>
  <si>
    <t>Revenue/Store</t>
  </si>
  <si>
    <t>Revenue y/y</t>
  </si>
  <si>
    <t>Stores y/y</t>
  </si>
  <si>
    <t>Rev/store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</si>
</sst>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7CBD233-2BDF-42D6-AB10-6A85A41AF5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30601</xdr:colOff>
      <xdr:row>0</xdr:row>
      <xdr:rowOff>0</xdr:rowOff>
    </xdr:from>
    <xdr:to>
      <xdr:col>9</xdr:col>
      <xdr:colOff>30601</xdr:colOff>
      <xdr:row>55</xdr:row>
      <xdr:rowOff>37171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F2EC1D-195D-29DC-2EE3-39767E50BF33}"/>
            </a:ext>
          </a:extLst>
        </xdr:cNvPr>
        <xdr:cNvCxnSpPr/>
      </xdr:nvCxnSpPr>
      <xdr:spPr>
        <a:xfrm>
          <a:off x="5995222" y="0"/>
          <a:ext cx="0" cy="90694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B5EC-F51D-475B-801A-7D130C9D2E81}">
  <dimension ref="B2:M9"/>
  <sheetViews>
    <sheetView zoomScale="160" zoomScaleNormal="160" workbookViewId="0"/>
  </sheetViews>
  <sheetFormatPr defaultRowHeight="12.75" x14ac:dyDescent="0.2"/>
  <sheetData>
    <row r="2" spans="2:13" x14ac:dyDescent="0.2">
      <c r="B2" t="s">
        <v>37</v>
      </c>
      <c r="K2" t="s">
        <v>0</v>
      </c>
      <c r="L2" s="1">
        <v>369</v>
      </c>
    </row>
    <row r="3" spans="2:13" x14ac:dyDescent="0.2">
      <c r="K3" t="s">
        <v>1</v>
      </c>
      <c r="L3" s="2">
        <v>47.114727000000002</v>
      </c>
      <c r="M3" s="4" t="s">
        <v>33</v>
      </c>
    </row>
    <row r="4" spans="2:13" x14ac:dyDescent="0.2">
      <c r="B4" t="s">
        <v>40</v>
      </c>
      <c r="K4" t="s">
        <v>2</v>
      </c>
      <c r="L4" s="2">
        <f>+L2*L3</f>
        <v>17385.334263000001</v>
      </c>
    </row>
    <row r="5" spans="2:13" x14ac:dyDescent="0.2">
      <c r="B5" t="s">
        <v>41</v>
      </c>
      <c r="K5" t="s">
        <v>3</v>
      </c>
      <c r="L5" s="2">
        <v>414</v>
      </c>
      <c r="M5" s="4" t="s">
        <v>33</v>
      </c>
    </row>
    <row r="6" spans="2:13" x14ac:dyDescent="0.2">
      <c r="B6" t="s">
        <v>42</v>
      </c>
      <c r="K6" t="s">
        <v>4</v>
      </c>
      <c r="L6" s="2">
        <v>0</v>
      </c>
      <c r="M6" s="4" t="s">
        <v>33</v>
      </c>
    </row>
    <row r="7" spans="2:13" x14ac:dyDescent="0.2">
      <c r="B7" t="s">
        <v>43</v>
      </c>
      <c r="K7" t="s">
        <v>5</v>
      </c>
      <c r="L7" s="2">
        <f>+L4-L5+L6</f>
        <v>16971.334263000001</v>
      </c>
    </row>
    <row r="8" spans="2:13" x14ac:dyDescent="0.2">
      <c r="B8" t="s">
        <v>44</v>
      </c>
    </row>
    <row r="9" spans="2:13" x14ac:dyDescent="0.2">
      <c r="B9" t="s">
        <v>45</v>
      </c>
      <c r="K9" t="s">
        <v>39</v>
      </c>
      <c r="L9"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C99A-A828-49A1-B085-1C6FB4178469}">
  <dimension ref="A1:T48"/>
  <sheetViews>
    <sheetView tabSelected="1" zoomScale="145" zoomScaleNormal="14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S15" sqref="S15"/>
    </sheetView>
  </sheetViews>
  <sheetFormatPr defaultRowHeight="12.75" x14ac:dyDescent="0.2"/>
  <cols>
    <col min="1" max="1" width="5" bestFit="1" customWidth="1"/>
    <col min="2" max="2" width="15.85546875" bestFit="1" customWidth="1"/>
    <col min="5" max="11" width="10" customWidth="1"/>
  </cols>
  <sheetData>
    <row r="1" spans="1:20" x14ac:dyDescent="0.2">
      <c r="A1" s="3" t="s">
        <v>6</v>
      </c>
    </row>
    <row r="2" spans="1:20" s="5" customFormat="1" x14ac:dyDescent="0.2">
      <c r="D2" s="5">
        <v>45045</v>
      </c>
      <c r="E2" s="5">
        <v>45136</v>
      </c>
      <c r="H2" s="5">
        <v>45416</v>
      </c>
      <c r="I2" s="5">
        <v>45507</v>
      </c>
      <c r="M2" s="5">
        <v>42763</v>
      </c>
      <c r="N2" s="5">
        <v>43134</v>
      </c>
      <c r="O2" s="5">
        <v>43498</v>
      </c>
      <c r="P2" s="5">
        <v>43862</v>
      </c>
      <c r="Q2" s="5">
        <v>44226</v>
      </c>
      <c r="R2" s="5">
        <v>44590</v>
      </c>
      <c r="S2" s="5">
        <v>44954</v>
      </c>
      <c r="T2" s="5">
        <v>45325</v>
      </c>
    </row>
    <row r="3" spans="1:20" s="5" customFormat="1" x14ac:dyDescent="0.2">
      <c r="B3" s="5" t="s">
        <v>46</v>
      </c>
      <c r="G3" s="2">
        <v>1350</v>
      </c>
      <c r="M3" s="2">
        <v>974</v>
      </c>
      <c r="N3" s="2">
        <v>1074</v>
      </c>
      <c r="O3" s="2">
        <v>1174</v>
      </c>
      <c r="P3" s="2">
        <v>1254</v>
      </c>
      <c r="Q3" s="2">
        <v>1264</v>
      </c>
      <c r="R3" s="2">
        <v>1308</v>
      </c>
      <c r="S3" s="2">
        <v>1355</v>
      </c>
      <c r="T3" s="2">
        <v>1385</v>
      </c>
    </row>
    <row r="4" spans="1:20" s="5" customFormat="1" x14ac:dyDescent="0.2">
      <c r="B4" s="5" t="s">
        <v>47</v>
      </c>
      <c r="G4" s="2"/>
      <c r="M4" s="1">
        <f t="shared" ref="M4:Q4" si="0">+M7/M3</f>
        <v>4.9843295687885014</v>
      </c>
      <c r="N4" s="1">
        <f t="shared" si="0"/>
        <v>5.4790558659217883</v>
      </c>
      <c r="O4" s="1">
        <f t="shared" si="0"/>
        <v>5.7211371379897784</v>
      </c>
      <c r="P4" s="1">
        <f t="shared" si="0"/>
        <v>5.8995757575757581</v>
      </c>
      <c r="Q4" s="1">
        <f t="shared" si="0"/>
        <v>4.8670514240506328</v>
      </c>
      <c r="R4" s="1">
        <f>+R7/R3</f>
        <v>6.5985389908256877</v>
      </c>
      <c r="S4" s="1">
        <f>+S7/S3</f>
        <v>7.5340073800738008</v>
      </c>
      <c r="T4" s="1">
        <f>+T7/T3</f>
        <v>8.0919155234657048</v>
      </c>
    </row>
    <row r="5" spans="1:20" s="5" customFormat="1" x14ac:dyDescent="0.2">
      <c r="G5" s="2"/>
      <c r="R5" s="2"/>
      <c r="S5" s="2"/>
      <c r="T5" s="2"/>
    </row>
    <row r="6" spans="1:20" s="5" customFormat="1" x14ac:dyDescent="0.2">
      <c r="G6" s="2"/>
      <c r="R6" s="2"/>
      <c r="S6" s="2"/>
      <c r="T6" s="2"/>
    </row>
    <row r="7" spans="1:20" s="6" customFormat="1" x14ac:dyDescent="0.2">
      <c r="B7" s="6" t="s">
        <v>7</v>
      </c>
      <c r="D7" s="6">
        <v>2634.2629999999999</v>
      </c>
      <c r="E7" s="6">
        <v>2529.8090000000002</v>
      </c>
      <c r="H7" s="6">
        <v>2725.848</v>
      </c>
      <c r="I7" s="6">
        <v>2552.087</v>
      </c>
      <c r="M7" s="6">
        <v>4854.7370000000001</v>
      </c>
      <c r="N7" s="6">
        <v>5884.5060000000003</v>
      </c>
      <c r="O7" s="6">
        <v>6716.6149999999998</v>
      </c>
      <c r="P7" s="6">
        <v>7398.0680000000002</v>
      </c>
      <c r="Q7" s="6">
        <v>6151.9530000000004</v>
      </c>
      <c r="R7" s="6">
        <v>8630.8889999999992</v>
      </c>
      <c r="S7" s="6">
        <v>10208.58</v>
      </c>
      <c r="T7" s="6">
        <v>11207.303</v>
      </c>
    </row>
    <row r="8" spans="1:20" s="2" customFormat="1" x14ac:dyDescent="0.2">
      <c r="B8" s="2" t="s">
        <v>8</v>
      </c>
      <c r="D8" s="2">
        <v>1579.4059999999999</v>
      </c>
      <c r="E8" s="2">
        <v>1536.1969999999999</v>
      </c>
      <c r="H8" s="2">
        <v>1656.068</v>
      </c>
      <c r="I8" s="2">
        <v>1573.91</v>
      </c>
      <c r="M8" s="2">
        <v>3107.5079999999998</v>
      </c>
      <c r="N8" s="2">
        <v>3787.6970000000001</v>
      </c>
      <c r="O8" s="2">
        <v>4307.3040000000001</v>
      </c>
      <c r="P8" s="2">
        <v>4717.0039999999999</v>
      </c>
      <c r="Q8" s="2">
        <v>4202.7939999999999</v>
      </c>
      <c r="R8" s="2">
        <v>5262.335</v>
      </c>
      <c r="S8" s="2">
        <v>6164.07</v>
      </c>
      <c r="T8" s="2">
        <v>6826.2030000000004</v>
      </c>
    </row>
    <row r="9" spans="1:20" s="2" customFormat="1" x14ac:dyDescent="0.2">
      <c r="B9" s="2" t="s">
        <v>9</v>
      </c>
      <c r="D9" s="2">
        <f>+D7-D8</f>
        <v>1054.857</v>
      </c>
      <c r="E9" s="2">
        <f>+E7-E8</f>
        <v>993.61200000000031</v>
      </c>
      <c r="H9" s="2">
        <f>+H7-H8</f>
        <v>1069.78</v>
      </c>
      <c r="I9" s="2">
        <f>+I7-I8</f>
        <v>978.17699999999991</v>
      </c>
      <c r="M9" s="2">
        <f>+M7-M8</f>
        <v>1747.2290000000003</v>
      </c>
      <c r="N9" s="2">
        <f>+N7-N8</f>
        <v>2096.8090000000002</v>
      </c>
      <c r="O9" s="2">
        <f>+O7-O8</f>
        <v>2409.3109999999997</v>
      </c>
      <c r="P9" s="2">
        <f t="shared" ref="P9:S9" si="1">+P7-P8</f>
        <v>2681.0640000000003</v>
      </c>
      <c r="Q9" s="2">
        <f t="shared" si="1"/>
        <v>1949.1590000000006</v>
      </c>
      <c r="R9" s="2">
        <f t="shared" si="1"/>
        <v>3368.5539999999992</v>
      </c>
      <c r="S9" s="2">
        <f t="shared" si="1"/>
        <v>4044.51</v>
      </c>
      <c r="T9" s="2">
        <f>+T7-T8</f>
        <v>4381.0999999999995</v>
      </c>
    </row>
    <row r="10" spans="1:20" s="2" customFormat="1" x14ac:dyDescent="0.2">
      <c r="B10" s="2" t="s">
        <v>10</v>
      </c>
      <c r="D10" s="2">
        <f>612.129+0.658</f>
        <v>612.78700000000003</v>
      </c>
      <c r="E10" s="2">
        <f>600.692+1.278</f>
        <v>601.97</v>
      </c>
      <c r="H10" s="2">
        <f>665.913+2.919</f>
        <v>668.83199999999999</v>
      </c>
      <c r="I10" s="2">
        <f>644.821+4.155</f>
        <v>648.976</v>
      </c>
      <c r="M10" s="2">
        <v>1073.8340000000001</v>
      </c>
      <c r="N10" s="2">
        <v>1287.232</v>
      </c>
      <c r="O10" s="2">
        <v>1535.4639999999999</v>
      </c>
      <c r="P10" s="2">
        <v>1760.7159999999999</v>
      </c>
      <c r="Q10" s="2">
        <v>1583.0170000000001</v>
      </c>
      <c r="R10" s="2">
        <v>2061.5450000000001</v>
      </c>
      <c r="S10" s="2">
        <v>2395.299</v>
      </c>
      <c r="T10" s="2">
        <v>2694.5610000000001</v>
      </c>
    </row>
    <row r="11" spans="1:20" s="2" customFormat="1" x14ac:dyDescent="0.2">
      <c r="B11" s="2" t="s">
        <v>11</v>
      </c>
      <c r="D11" s="2">
        <f>+D9-D10</f>
        <v>442.06999999999994</v>
      </c>
      <c r="E11" s="2">
        <f>+E9-E10</f>
        <v>391.64200000000028</v>
      </c>
      <c r="H11" s="2">
        <f>+H9-H10</f>
        <v>400.94799999999998</v>
      </c>
      <c r="I11" s="2">
        <f>+I9-I10</f>
        <v>329.20099999999991</v>
      </c>
      <c r="M11" s="2">
        <f t="shared" ref="M11:S11" si="2">+M9-M10</f>
        <v>673.39500000000021</v>
      </c>
      <c r="N11" s="2">
        <f t="shared" si="2"/>
        <v>809.57700000000023</v>
      </c>
      <c r="O11" s="2">
        <f t="shared" si="2"/>
        <v>873.84699999999975</v>
      </c>
      <c r="P11" s="2">
        <f t="shared" si="2"/>
        <v>920.34800000000041</v>
      </c>
      <c r="Q11" s="2">
        <f t="shared" si="2"/>
        <v>366.14200000000051</v>
      </c>
      <c r="R11" s="2">
        <f t="shared" si="2"/>
        <v>1307.0089999999991</v>
      </c>
      <c r="S11" s="2">
        <f t="shared" si="2"/>
        <v>1649.2110000000002</v>
      </c>
      <c r="T11" s="2">
        <f>+T9-T10</f>
        <v>1686.5389999999993</v>
      </c>
    </row>
    <row r="12" spans="1:20" x14ac:dyDescent="0.2">
      <c r="B12" s="2" t="s">
        <v>12</v>
      </c>
      <c r="C12" s="2"/>
      <c r="D12" s="2">
        <v>7.3479999999999999</v>
      </c>
      <c r="E12" s="2">
        <v>4.4489999999999998</v>
      </c>
      <c r="H12" s="2">
        <v>6.9</v>
      </c>
      <c r="I12" s="2">
        <v>4.5259999999999998</v>
      </c>
      <c r="J12" s="2"/>
      <c r="K12" s="2"/>
      <c r="M12" s="2">
        <v>0.89</v>
      </c>
      <c r="N12" s="2">
        <v>1.5680000000000001</v>
      </c>
      <c r="O12" s="2">
        <v>5.0609999999999999</v>
      </c>
      <c r="P12" s="2">
        <v>5.056</v>
      </c>
      <c r="Q12" s="2">
        <v>5.7350000000000003</v>
      </c>
      <c r="R12" s="2">
        <v>1.663</v>
      </c>
      <c r="S12" s="2">
        <v>-4.9340000000000002</v>
      </c>
      <c r="T12" s="2">
        <v>-17.622</v>
      </c>
    </row>
    <row r="13" spans="1:20" x14ac:dyDescent="0.2">
      <c r="B13" s="2" t="s">
        <v>13</v>
      </c>
      <c r="C13" s="2"/>
      <c r="D13" s="2">
        <f t="shared" ref="D13:G13" si="3">+D11+D12</f>
        <v>449.41799999999995</v>
      </c>
      <c r="E13" s="2">
        <f t="shared" si="3"/>
        <v>396.09100000000029</v>
      </c>
      <c r="F13" s="2">
        <f t="shared" si="3"/>
        <v>0</v>
      </c>
      <c r="G13" s="2">
        <f t="shared" si="3"/>
        <v>0</v>
      </c>
      <c r="H13" s="2">
        <f>+H11+H12</f>
        <v>407.84799999999996</v>
      </c>
      <c r="I13" s="2">
        <f>+I11+I12</f>
        <v>333.72699999999992</v>
      </c>
      <c r="J13" s="2"/>
      <c r="K13" s="2"/>
      <c r="M13" s="2">
        <f t="shared" ref="M13" si="4">+M11+M12</f>
        <v>674.2850000000002</v>
      </c>
      <c r="N13" s="2">
        <f t="shared" ref="N13" si="5">+N11+N12</f>
        <v>811.14500000000021</v>
      </c>
      <c r="O13" s="2">
        <f t="shared" ref="O13" si="6">+O11+O12</f>
        <v>878.90799999999979</v>
      </c>
      <c r="P13" s="2">
        <f t="shared" ref="P13:T13" si="7">+P11+P12</f>
        <v>925.40400000000045</v>
      </c>
      <c r="Q13" s="2">
        <f t="shared" si="7"/>
        <v>371.87700000000052</v>
      </c>
      <c r="R13" s="2">
        <f t="shared" si="7"/>
        <v>1308.6719999999991</v>
      </c>
      <c r="S13" s="2">
        <f t="shared" si="7"/>
        <v>1644.2770000000003</v>
      </c>
      <c r="T13" s="2">
        <f t="shared" si="7"/>
        <v>1668.9169999999992</v>
      </c>
    </row>
    <row r="14" spans="1:20" x14ac:dyDescent="0.2">
      <c r="B14" s="2" t="s">
        <v>14</v>
      </c>
      <c r="C14" s="2"/>
      <c r="D14" s="2">
        <v>102.367</v>
      </c>
      <c r="E14" s="2">
        <v>95.989000000000004</v>
      </c>
      <c r="H14" s="2">
        <v>94.734999999999999</v>
      </c>
      <c r="I14" s="2">
        <v>81.171000000000006</v>
      </c>
      <c r="J14" s="2"/>
      <c r="K14" s="2"/>
      <c r="M14" s="2">
        <v>245.95400000000001</v>
      </c>
      <c r="N14" s="2">
        <v>231.625</v>
      </c>
      <c r="O14" s="2">
        <v>200.58199999999999</v>
      </c>
      <c r="P14" s="2">
        <v>200.20500000000001</v>
      </c>
      <c r="Q14" s="2">
        <v>55.25</v>
      </c>
      <c r="R14" s="2">
        <v>309.99200000000002</v>
      </c>
      <c r="S14" s="2">
        <v>401.13600000000002</v>
      </c>
      <c r="T14" s="2">
        <v>404.64600000000002</v>
      </c>
    </row>
    <row r="15" spans="1:20" x14ac:dyDescent="0.2">
      <c r="B15" s="2" t="s">
        <v>15</v>
      </c>
      <c r="C15" s="2"/>
      <c r="D15" s="2">
        <f t="shared" ref="D15:G15" si="8">+D13-D14</f>
        <v>347.05099999999993</v>
      </c>
      <c r="E15" s="2">
        <f t="shared" si="8"/>
        <v>300.10200000000032</v>
      </c>
      <c r="F15" s="2">
        <f t="shared" si="8"/>
        <v>0</v>
      </c>
      <c r="G15" s="2">
        <f t="shared" si="8"/>
        <v>0</v>
      </c>
      <c r="H15" s="2">
        <f>+H13-H14</f>
        <v>313.11299999999994</v>
      </c>
      <c r="I15" s="2">
        <f>+I13-I14</f>
        <v>252.55599999999993</v>
      </c>
      <c r="J15" s="2"/>
      <c r="K15" s="2"/>
      <c r="M15" s="2">
        <f t="shared" ref="M15:N15" si="9">+M13-M14</f>
        <v>428.33100000000019</v>
      </c>
      <c r="N15" s="2">
        <f t="shared" si="9"/>
        <v>579.52000000000021</v>
      </c>
      <c r="O15" s="2">
        <f t="shared" ref="O15" si="10">+O13-O14</f>
        <v>678.32599999999979</v>
      </c>
      <c r="P15" s="2">
        <f t="shared" ref="P15:T15" si="11">+P13-P14</f>
        <v>725.19900000000041</v>
      </c>
      <c r="Q15" s="2">
        <f t="shared" si="11"/>
        <v>316.62700000000052</v>
      </c>
      <c r="R15" s="2">
        <f t="shared" si="11"/>
        <v>998.67999999999915</v>
      </c>
      <c r="S15" s="2">
        <f t="shared" si="11"/>
        <v>1243.1410000000003</v>
      </c>
      <c r="T15" s="2">
        <f t="shared" si="11"/>
        <v>1264.2709999999993</v>
      </c>
    </row>
    <row r="16" spans="1:20" x14ac:dyDescent="0.2">
      <c r="B16" s="2" t="s">
        <v>16</v>
      </c>
      <c r="C16" s="1"/>
      <c r="D16" s="1">
        <f>+D15/D17</f>
        <v>6.9620453770386561</v>
      </c>
      <c r="E16" s="1">
        <f>+E15/E17</f>
        <v>6.0202210676242318</v>
      </c>
      <c r="H16" s="1">
        <f>+H15/H17</f>
        <v>6.4718174489985723</v>
      </c>
      <c r="I16" s="1">
        <f>+I15/I17</f>
        <v>5.2983405710449558</v>
      </c>
      <c r="J16" s="1"/>
      <c r="K16" s="1"/>
    </row>
    <row r="17" spans="2:20" x14ac:dyDescent="0.2">
      <c r="B17" s="2" t="s">
        <v>1</v>
      </c>
      <c r="C17" s="2"/>
      <c r="D17" s="2">
        <v>49.848999999999997</v>
      </c>
      <c r="E17" s="2">
        <v>49.848999999999997</v>
      </c>
      <c r="F17" s="2"/>
      <c r="G17" s="2"/>
      <c r="H17" s="2">
        <v>48.381</v>
      </c>
      <c r="I17" s="2">
        <v>47.667000000000002</v>
      </c>
      <c r="J17" s="2"/>
      <c r="K17" s="2"/>
      <c r="M17" s="2">
        <v>62.850999999999999</v>
      </c>
      <c r="N17" s="2">
        <v>61.975000000000001</v>
      </c>
      <c r="O17" s="2">
        <v>60.180999999999997</v>
      </c>
      <c r="P17" s="2">
        <v>58.104999999999997</v>
      </c>
      <c r="Q17" s="2">
        <v>56.558</v>
      </c>
      <c r="R17" s="2">
        <v>54.841000000000001</v>
      </c>
    </row>
    <row r="19" spans="2:20" s="8" customFormat="1" x14ac:dyDescent="0.2">
      <c r="B19" s="6" t="s">
        <v>48</v>
      </c>
      <c r="N19" s="9">
        <f t="shared" ref="N19:Q19" si="12">+N7/M7-1</f>
        <v>0.21211633091555737</v>
      </c>
      <c r="O19" s="9">
        <f t="shared" si="12"/>
        <v>0.14140677229320509</v>
      </c>
      <c r="P19" s="9">
        <f t="shared" si="12"/>
        <v>0.10145780277714311</v>
      </c>
      <c r="Q19" s="9">
        <f t="shared" ref="Q19:S19" si="13">+Q7/P7-1</f>
        <v>-0.16843789486660565</v>
      </c>
      <c r="R19" s="9">
        <f t="shared" si="13"/>
        <v>0.40295106285759963</v>
      </c>
      <c r="S19" s="9">
        <f>+S7/R7-1</f>
        <v>0.1827958858004084</v>
      </c>
      <c r="T19" s="9">
        <f>+T7/S7-1</f>
        <v>9.7831725861970975E-2</v>
      </c>
    </row>
    <row r="20" spans="2:20" x14ac:dyDescent="0.2">
      <c r="B20" s="2" t="s">
        <v>49</v>
      </c>
      <c r="N20" s="7">
        <f t="shared" ref="N20:Q20" si="14">+N3/M3-1</f>
        <v>0.10266940451745388</v>
      </c>
      <c r="O20" s="7">
        <f t="shared" si="14"/>
        <v>9.3109869646182508E-2</v>
      </c>
      <c r="P20" s="7">
        <f t="shared" si="14"/>
        <v>6.8143100511073307E-2</v>
      </c>
      <c r="Q20" s="7">
        <f t="shared" ref="Q20:S20" si="15">+Q3/P3-1</f>
        <v>7.9744816586921896E-3</v>
      </c>
      <c r="R20" s="7">
        <f t="shared" si="15"/>
        <v>3.4810126582278444E-2</v>
      </c>
      <c r="S20" s="7">
        <f>+S3/R3-1</f>
        <v>3.5932721712538251E-2</v>
      </c>
      <c r="T20" s="7">
        <f>+T3/S3-1</f>
        <v>2.2140221402213944E-2</v>
      </c>
    </row>
    <row r="21" spans="2:20" x14ac:dyDescent="0.2">
      <c r="B21" s="2" t="s">
        <v>38</v>
      </c>
      <c r="C21" s="7"/>
      <c r="D21" s="7">
        <f>+D9/D7</f>
        <v>0.40043723804343001</v>
      </c>
      <c r="E21" s="7">
        <f>+E9/E7</f>
        <v>0.39276166698750786</v>
      </c>
      <c r="H21" s="7">
        <f>+H9/H7</f>
        <v>0.39245768656212671</v>
      </c>
      <c r="I21" s="7">
        <f>+I9/I7</f>
        <v>0.38328513095360772</v>
      </c>
      <c r="J21" s="7"/>
      <c r="K21" s="7"/>
      <c r="N21" s="7">
        <f t="shared" ref="N21:T21" si="16">+N9/N7</f>
        <v>0.35632710715224014</v>
      </c>
      <c r="O21" s="7">
        <f t="shared" si="16"/>
        <v>0.35870911165817898</v>
      </c>
      <c r="P21" s="7">
        <f t="shared" si="16"/>
        <v>0.36240056187642505</v>
      </c>
      <c r="Q21" s="7">
        <f t="shared" si="16"/>
        <v>0.316835808075907</v>
      </c>
      <c r="R21" s="7">
        <f t="shared" si="16"/>
        <v>0.39029050194018244</v>
      </c>
      <c r="S21" s="7">
        <f t="shared" si="16"/>
        <v>0.39618732477974411</v>
      </c>
      <c r="T21" s="7">
        <f t="shared" si="16"/>
        <v>0.39091474550121463</v>
      </c>
    </row>
    <row r="22" spans="2:20" x14ac:dyDescent="0.2">
      <c r="B22" s="2" t="s">
        <v>50</v>
      </c>
      <c r="N22" s="7">
        <f>+N4/M4-1</f>
        <v>9.9256337348000878E-2</v>
      </c>
      <c r="O22" s="7">
        <f t="shared" ref="O22:T22" si="17">+O4/N4-1</f>
        <v>4.4183026782710577E-2</v>
      </c>
      <c r="P22" s="7">
        <f t="shared" si="17"/>
        <v>3.1189362408585275E-2</v>
      </c>
      <c r="Q22" s="7">
        <f t="shared" si="17"/>
        <v>-0.17501670898949662</v>
      </c>
      <c r="R22" s="7">
        <f t="shared" si="17"/>
        <v>0.35575699040673259</v>
      </c>
      <c r="S22" s="7">
        <f t="shared" si="17"/>
        <v>0.14176901743685177</v>
      </c>
      <c r="T22" s="7">
        <f t="shared" si="17"/>
        <v>7.4051977287343584E-2</v>
      </c>
    </row>
    <row r="24" spans="2:20" s="2" customFormat="1" x14ac:dyDescent="0.2">
      <c r="B24" s="2" t="s">
        <v>3</v>
      </c>
      <c r="I24" s="2">
        <v>413.96199999999999</v>
      </c>
    </row>
    <row r="25" spans="2:20" s="2" customFormat="1" x14ac:dyDescent="0.2">
      <c r="B25" s="2" t="s">
        <v>19</v>
      </c>
      <c r="I25" s="2">
        <v>200.863</v>
      </c>
    </row>
    <row r="26" spans="2:20" s="2" customFormat="1" x14ac:dyDescent="0.2">
      <c r="B26" s="2" t="s">
        <v>20</v>
      </c>
      <c r="I26" s="2">
        <v>1998.2860000000001</v>
      </c>
    </row>
    <row r="27" spans="2:20" s="2" customFormat="1" x14ac:dyDescent="0.2">
      <c r="B27" s="2" t="s">
        <v>21</v>
      </c>
      <c r="I27" s="2">
        <v>132.023</v>
      </c>
    </row>
    <row r="28" spans="2:20" s="2" customFormat="1" x14ac:dyDescent="0.2">
      <c r="B28" s="2" t="s">
        <v>14</v>
      </c>
      <c r="I28" s="2">
        <v>53.606999999999999</v>
      </c>
    </row>
    <row r="29" spans="2:20" s="2" customFormat="1" x14ac:dyDescent="0.2">
      <c r="B29" s="2" t="s">
        <v>22</v>
      </c>
      <c r="I29" s="2">
        <v>1225.8499999999999</v>
      </c>
    </row>
    <row r="30" spans="2:20" s="2" customFormat="1" x14ac:dyDescent="0.2">
      <c r="B30" s="2" t="s">
        <v>23</v>
      </c>
      <c r="I30" s="2">
        <v>1599.7349999999999</v>
      </c>
    </row>
    <row r="31" spans="2:20" s="2" customFormat="1" x14ac:dyDescent="0.2">
      <c r="B31" s="2" t="s">
        <v>24</v>
      </c>
      <c r="I31" s="2">
        <f>10.87+0.357</f>
        <v>11.226999999999999</v>
      </c>
    </row>
    <row r="32" spans="2:20" s="2" customFormat="1" x14ac:dyDescent="0.2">
      <c r="B32" s="2" t="s">
        <v>26</v>
      </c>
      <c r="I32" s="2">
        <v>46.28</v>
      </c>
    </row>
    <row r="33" spans="2:20" s="2" customFormat="1" x14ac:dyDescent="0.2">
      <c r="B33" s="2" t="s">
        <v>18</v>
      </c>
      <c r="I33" s="2">
        <v>55.575000000000003</v>
      </c>
    </row>
    <row r="34" spans="2:20" s="2" customFormat="1" x14ac:dyDescent="0.2">
      <c r="B34" s="2" t="s">
        <v>17</v>
      </c>
      <c r="I34" s="2">
        <f>SUM(I24:I33)</f>
        <v>5737.4079999999994</v>
      </c>
    </row>
    <row r="36" spans="2:20" x14ac:dyDescent="0.2">
      <c r="B36" s="2" t="s">
        <v>25</v>
      </c>
      <c r="I36" s="2">
        <v>566.904</v>
      </c>
      <c r="J36" s="2"/>
      <c r="K36" s="2"/>
    </row>
    <row r="37" spans="2:20" x14ac:dyDescent="0.2">
      <c r="B37" s="2" t="s">
        <v>27</v>
      </c>
      <c r="I37" s="2">
        <v>348.04199999999997</v>
      </c>
      <c r="J37" s="2"/>
      <c r="K37" s="2"/>
    </row>
    <row r="38" spans="2:20" x14ac:dyDescent="0.2">
      <c r="B38" s="2" t="s">
        <v>28</v>
      </c>
      <c r="I38" s="2">
        <v>394.98700000000002</v>
      </c>
      <c r="J38" s="2"/>
      <c r="K38" s="2"/>
    </row>
    <row r="39" spans="2:20" x14ac:dyDescent="0.2">
      <c r="B39" s="2" t="s">
        <v>23</v>
      </c>
      <c r="I39" s="2">
        <f>281.301+1647.698</f>
        <v>1928.999</v>
      </c>
      <c r="J39" s="2"/>
      <c r="K39" s="2"/>
    </row>
    <row r="40" spans="2:20" x14ac:dyDescent="0.2">
      <c r="B40" s="2" t="s">
        <v>32</v>
      </c>
      <c r="I40" s="2">
        <v>88.460999999999999</v>
      </c>
      <c r="J40" s="2"/>
      <c r="K40" s="2"/>
    </row>
    <row r="41" spans="2:20" x14ac:dyDescent="0.2">
      <c r="B41" s="2" t="s">
        <v>31</v>
      </c>
      <c r="I41" s="2">
        <v>61.854999999999997</v>
      </c>
      <c r="J41" s="2"/>
      <c r="K41" s="2"/>
    </row>
    <row r="42" spans="2:20" x14ac:dyDescent="0.2">
      <c r="B42" s="2" t="s">
        <v>30</v>
      </c>
      <c r="I42" s="2">
        <v>2348.16</v>
      </c>
      <c r="J42" s="2"/>
      <c r="K42" s="2"/>
    </row>
    <row r="43" spans="2:20" x14ac:dyDescent="0.2">
      <c r="B43" t="s">
        <v>29</v>
      </c>
      <c r="I43" s="2">
        <f>SUM(I36:I42)</f>
        <v>5737.4079999999994</v>
      </c>
      <c r="J43" s="2"/>
      <c r="K43" s="2"/>
    </row>
    <row r="46" spans="2:20" x14ac:dyDescent="0.2">
      <c r="B46" t="s">
        <v>34</v>
      </c>
      <c r="H46" s="2">
        <v>159.34</v>
      </c>
      <c r="I46" s="2">
        <f>358.879-H46</f>
        <v>199.53900000000002</v>
      </c>
      <c r="J46" s="2"/>
      <c r="K46" s="2"/>
      <c r="R46" s="2">
        <v>1059.2650000000001</v>
      </c>
      <c r="S46" s="2">
        <v>1481.915</v>
      </c>
      <c r="T46" s="2">
        <v>1476.2660000000001</v>
      </c>
    </row>
    <row r="47" spans="2:20" x14ac:dyDescent="0.2">
      <c r="B47" t="s">
        <v>35</v>
      </c>
      <c r="H47" s="2">
        <v>91.024000000000001</v>
      </c>
      <c r="I47" s="2">
        <f>186.301-H47</f>
        <v>95.276999999999987</v>
      </c>
      <c r="J47" s="2"/>
      <c r="K47" s="2"/>
      <c r="R47" s="2">
        <v>172.18700000000001</v>
      </c>
      <c r="S47" s="2">
        <v>312.12599999999998</v>
      </c>
      <c r="T47" s="2">
        <v>435.267</v>
      </c>
    </row>
    <row r="48" spans="2:20" x14ac:dyDescent="0.2">
      <c r="B48" t="s">
        <v>36</v>
      </c>
      <c r="H48" s="2">
        <f>+H46-H47</f>
        <v>68.316000000000003</v>
      </c>
      <c r="I48" s="2">
        <f>+I46-I47</f>
        <v>104.26200000000003</v>
      </c>
      <c r="J48" s="2"/>
      <c r="K48" s="2"/>
      <c r="R48" s="2">
        <f>+R46-R47</f>
        <v>887.07800000000009</v>
      </c>
      <c r="S48" s="2">
        <f>+S46-S47</f>
        <v>1169.789</v>
      </c>
      <c r="T48" s="2">
        <f>+T46-T47</f>
        <v>1040.999</v>
      </c>
    </row>
  </sheetData>
  <hyperlinks>
    <hyperlink ref="A1" location="Main!A1" display="Main" xr:uid="{1AAD5E3B-C358-44F7-B262-13093BAE596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2024-10-14T16:10:02Z</dcterms:created>
  <dcterms:modified xsi:type="dcterms:W3CDTF">2024-10-14T17:52:05Z</dcterms:modified>
</cp:coreProperties>
</file>