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6BEA805-96A6-435F-BE49-327468901125}" xr6:coauthVersionLast="47" xr6:coauthVersionMax="47" xr10:uidLastSave="{00000000-0000-0000-0000-000000000000}"/>
  <bookViews>
    <workbookView xWindow="-26400" yWindow="1470" windowWidth="25080" windowHeight="18540" activeTab="1" xr2:uid="{0F3031DF-C328-47BF-BD62-1F9BBABF39E8}"/>
  </bookViews>
  <sheets>
    <sheet name="Main" sheetId="1" r:id="rId1"/>
    <sheet name="Model" sheetId="2" r:id="rId2"/>
    <sheet name="Bub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2" l="1"/>
  <c r="AB7" i="2"/>
  <c r="AA7" i="2"/>
  <c r="Z7" i="2"/>
  <c r="Y7" i="2"/>
  <c r="AA11" i="2"/>
  <c r="AA12" i="2" s="1"/>
  <c r="AA10" i="2"/>
  <c r="AB10" i="2" s="1"/>
  <c r="AC10" i="2" s="1"/>
  <c r="Z11" i="2"/>
  <c r="Z12" i="2" s="1"/>
  <c r="Z10" i="2"/>
  <c r="Y11" i="2"/>
  <c r="Y12" i="2" s="1"/>
  <c r="Y10" i="2"/>
  <c r="Y9" i="2"/>
  <c r="Y8" i="2" s="1"/>
  <c r="AA9" i="2" l="1"/>
  <c r="AA13" i="2" s="1"/>
  <c r="AA15" i="2" s="1"/>
  <c r="AA16" i="2" s="1"/>
  <c r="Y13" i="2"/>
  <c r="Y15" i="2" s="1"/>
  <c r="Z9" i="2"/>
  <c r="Z13" i="2" s="1"/>
  <c r="Z15" i="2" s="1"/>
  <c r="Z16" i="2" s="1"/>
  <c r="Z17" i="2" s="1"/>
  <c r="AB11" i="2"/>
  <c r="Y16" i="2"/>
  <c r="Y17" i="2" s="1"/>
  <c r="Z8" i="2" l="1"/>
  <c r="AA17" i="2"/>
  <c r="AA8" i="2"/>
  <c r="AB9" i="2"/>
  <c r="AC11" i="2"/>
  <c r="AC12" i="2" s="1"/>
  <c r="AB12" i="2"/>
  <c r="AB13" i="2" l="1"/>
  <c r="AB15" i="2" s="1"/>
  <c r="AC9" i="2"/>
  <c r="AC13" i="2" s="1"/>
  <c r="AC15" i="2" s="1"/>
  <c r="AB8" i="2"/>
  <c r="AC8" i="2" l="1"/>
  <c r="AC16" i="2"/>
  <c r="AC17" i="2" s="1"/>
  <c r="AB16" i="2"/>
  <c r="AB17" i="2" s="1"/>
  <c r="L4" i="3" l="1"/>
  <c r="K4" i="3"/>
  <c r="H4" i="3"/>
  <c r="G4" i="3"/>
  <c r="N6" i="3"/>
  <c r="K6" i="3"/>
  <c r="I6" i="3"/>
  <c r="H6" i="3"/>
  <c r="G6" i="3"/>
  <c r="N3" i="3"/>
  <c r="K3" i="3"/>
  <c r="N5" i="3"/>
  <c r="K5" i="3"/>
  <c r="H5" i="3"/>
  <c r="G5" i="3"/>
  <c r="N7" i="3"/>
  <c r="K7" i="3"/>
  <c r="G7" i="3"/>
  <c r="E7" i="3"/>
  <c r="H7" i="3" s="1"/>
  <c r="X4" i="2"/>
  <c r="X5" i="2" s="1"/>
  <c r="S11" i="2"/>
  <c r="T11" i="2" s="1"/>
  <c r="U11" i="2" s="1"/>
  <c r="V11" i="2" s="1"/>
  <c r="W11" i="2" s="1"/>
  <c r="X11" i="2" s="1"/>
  <c r="X12" i="2" s="1"/>
  <c r="S10" i="2"/>
  <c r="T10" i="2" s="1"/>
  <c r="U10" i="2" s="1"/>
  <c r="V10" i="2" s="1"/>
  <c r="W10" i="2" s="1"/>
  <c r="X1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H3" i="3"/>
  <c r="G3" i="3"/>
  <c r="L3" i="1"/>
  <c r="N16" i="2"/>
  <c r="N11" i="2"/>
  <c r="R11" i="2" s="1"/>
  <c r="N10" i="2"/>
  <c r="R10" i="2" s="1"/>
  <c r="N12" i="2"/>
  <c r="R19" i="2"/>
  <c r="P12" i="2"/>
  <c r="P9" i="2"/>
  <c r="J11" i="2"/>
  <c r="J10" i="2"/>
  <c r="Q10" i="2" s="1"/>
  <c r="J8" i="2"/>
  <c r="Q8" i="2" s="1"/>
  <c r="J7" i="2"/>
  <c r="Q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6" i="1"/>
  <c r="L5" i="1"/>
  <c r="L4" i="1"/>
  <c r="G1" i="3" l="1"/>
  <c r="K1" i="3"/>
  <c r="N1" i="3"/>
  <c r="S12" i="2"/>
  <c r="T12" i="2"/>
  <c r="U12" i="2"/>
  <c r="V12" i="2"/>
  <c r="W12" i="2"/>
  <c r="J14" i="2"/>
  <c r="J12" i="2"/>
  <c r="I15" i="2"/>
  <c r="I17" i="2" s="1"/>
  <c r="I18" i="2" s="1"/>
  <c r="R12" i="2"/>
  <c r="Q9" i="2"/>
  <c r="M13" i="2"/>
  <c r="M15" i="2" s="1"/>
  <c r="M17" i="2" s="1"/>
  <c r="M18" i="2" s="1"/>
  <c r="N7" i="2"/>
  <c r="Q11" i="2"/>
  <c r="Q12" i="2" s="1"/>
  <c r="Q13" i="2" s="1"/>
  <c r="Q15" i="2" s="1"/>
  <c r="Q17" i="2" s="1"/>
  <c r="Q18" i="2" s="1"/>
  <c r="P13" i="2"/>
  <c r="P15" i="2" s="1"/>
  <c r="P17" i="2" s="1"/>
  <c r="P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R7" i="2" l="1"/>
  <c r="S7" i="2" s="1"/>
  <c r="N21" i="2"/>
  <c r="N8" i="2"/>
  <c r="R8" i="2" s="1"/>
  <c r="T7" i="2" l="1"/>
  <c r="S21" i="2"/>
  <c r="S9" i="2"/>
  <c r="S13" i="2" s="1"/>
  <c r="S15" i="2" s="1"/>
  <c r="S17" i="2" s="1"/>
  <c r="S8" i="2"/>
  <c r="N9" i="2"/>
  <c r="N13" i="2" s="1"/>
  <c r="N15" i="2" s="1"/>
  <c r="N17" i="2" s="1"/>
  <c r="N18" i="2" s="1"/>
  <c r="R9" i="2"/>
  <c r="R13" i="2" s="1"/>
  <c r="R15" i="2" s="1"/>
  <c r="R17" i="2" s="1"/>
  <c r="R18" i="2" s="1"/>
  <c r="S18" i="2" l="1"/>
  <c r="T9" i="2"/>
  <c r="T13" i="2" s="1"/>
  <c r="T15" i="2" s="1"/>
  <c r="T17" i="2" s="1"/>
  <c r="T18" i="2" s="1"/>
  <c r="U7" i="2"/>
  <c r="T8" i="2"/>
  <c r="T21" i="2"/>
  <c r="U21" i="2" l="1"/>
  <c r="V7" i="2"/>
  <c r="U9" i="2"/>
  <c r="U13" i="2" s="1"/>
  <c r="U15" i="2" s="1"/>
  <c r="U17" i="2" s="1"/>
  <c r="U18" i="2" s="1"/>
  <c r="U8" i="2" l="1"/>
  <c r="V9" i="2"/>
  <c r="V13" i="2" s="1"/>
  <c r="V15" i="2" s="1"/>
  <c r="V17" i="2" s="1"/>
  <c r="W7" i="2"/>
  <c r="V8" i="2"/>
  <c r="V21" i="2"/>
  <c r="W21" i="2" l="1"/>
  <c r="W9" i="2"/>
  <c r="W13" i="2" s="1"/>
  <c r="W15" i="2" s="1"/>
  <c r="W17" i="2" s="1"/>
  <c r="W18" i="2" s="1"/>
  <c r="X7" i="2"/>
  <c r="W8" i="2"/>
  <c r="V18" i="2"/>
  <c r="X9" i="2" l="1"/>
  <c r="X13" i="2" s="1"/>
  <c r="X15" i="2" s="1"/>
  <c r="X17" i="2" s="1"/>
  <c r="X21" i="2"/>
  <c r="X18" i="2" l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X8" i="2"/>
  <c r="Z26" i="2" l="1"/>
  <c r="Z27" i="2" s="1"/>
</calcChain>
</file>

<file path=xl/sharedStrings.xml><?xml version="1.0" encoding="utf-8"?>
<sst xmlns="http://schemas.openxmlformats.org/spreadsheetml/2006/main" count="117" uniqueCount="110">
  <si>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</si>
  <si>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</si>
  <si>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</si>
  <si>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</si>
  <si>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</si>
  <si>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</si>
  <si>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</si>
  <si>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</si>
  <si>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</si>
  <si>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</si>
  <si>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</si>
  <si>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</si>
  <si>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</si>
  <si>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</si>
  <si>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</si>
  <si>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</si>
  <si>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</si>
  <si>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</si>
  <si>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</si>
  <si>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</si>
  <si>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</si>
  <si>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</si>
  <si>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</si>
  <si>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</si>
  <si>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</si>
  <si>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</si>
  <si>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</si>
  <si>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</si>
  <si>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</si>
  <si>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</si>
  <si>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</si>
  <si>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</si>
  <si>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</si>
  <si>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</si>
  <si>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</si>
  <si>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</si>
  <si>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</si>
  <si>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</si>
  <si>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</si>
  <si>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</si>
  <si>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</si>
  <si>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</si>
  <si>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</si>
  <si>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</si>
  <si>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</si>
  <si>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</si>
  <si>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</si>
  <si>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</si>
  <si>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</si>
  <si>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</si>
  <si>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</si>
  <si>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</si>
  <si>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</si>
  <si>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</si>
  <si>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</si>
  <si>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</si>
  <si>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</si>
  <si>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</si>
  <si>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</si>
  <si>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</si>
  <si>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BTX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</si>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</sst>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36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zoomScale="130" zoomScaleNormal="130" workbookViewId="0">
      <selection activeCell="L5" sqref="L5"/>
    </sheetView>
  </sheetViews>
  <sheetFormatPr defaultRowHeight="12.75" x14ac:dyDescent="0.2"/>
  <sheetData>
    <row r="2" spans="2:13" x14ac:dyDescent="0.2">
      <c r="B2" s="3" t="s">
        <v>7</v>
      </c>
      <c r="K2" t="s">
        <v>0</v>
      </c>
      <c r="L2" s="4">
        <v>18.28</v>
      </c>
    </row>
    <row r="3" spans="2:13" x14ac:dyDescent="0.2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2">
      <c r="K4" t="s">
        <v>2</v>
      </c>
      <c r="L4" s="1">
        <f>+L2*L3</f>
        <v>5125.6353885199997</v>
      </c>
    </row>
    <row r="5" spans="2:13" x14ac:dyDescent="0.2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2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2">
      <c r="K7" t="s">
        <v>5</v>
      </c>
      <c r="L7" s="1">
        <f>+L4-L5+L6</f>
        <v>4887.9633885200001</v>
      </c>
    </row>
    <row r="9" spans="2:13" x14ac:dyDescent="0.2">
      <c r="K9" t="s">
        <v>26</v>
      </c>
      <c r="L9" s="1">
        <v>524.351</v>
      </c>
      <c r="M9" s="2" t="s">
        <v>22</v>
      </c>
    </row>
    <row r="10" spans="2:13" x14ac:dyDescent="0.2">
      <c r="K10" t="s">
        <v>27</v>
      </c>
      <c r="L10" s="1">
        <v>401.786</v>
      </c>
      <c r="M10" s="2" t="s">
        <v>22</v>
      </c>
    </row>
    <row r="12" spans="2:13" x14ac:dyDescent="0.2">
      <c r="H12" t="s">
        <v>24</v>
      </c>
    </row>
    <row r="13" spans="2:13" x14ac:dyDescent="0.2">
      <c r="H13" t="s">
        <v>25</v>
      </c>
    </row>
    <row r="15" spans="2:13" x14ac:dyDescent="0.2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M27"/>
  <sheetViews>
    <sheetView tabSelected="1"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defaultRowHeight="12.75" x14ac:dyDescent="0.2"/>
  <cols>
    <col min="1" max="1" width="4.5703125" bestFit="1" customWidth="1"/>
    <col min="2" max="2" width="17.140625" bestFit="1" customWidth="1"/>
    <col min="3" max="14" width="8.7109375" style="2"/>
    <col min="24" max="24" width="10.42578125" bestFit="1" customWidth="1"/>
    <col min="25" max="29" width="9.42578125" customWidth="1"/>
  </cols>
  <sheetData>
    <row r="1" spans="1:34" x14ac:dyDescent="0.2">
      <c r="A1" t="s">
        <v>11</v>
      </c>
    </row>
    <row r="2" spans="1:34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  <c r="S2">
        <f>+R2+1</f>
        <v>2025</v>
      </c>
      <c r="T2">
        <f t="shared" ref="T2:AH2" si="0">+S2+1</f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</row>
    <row r="3" spans="1:34" x14ac:dyDescent="0.2">
      <c r="B3" t="s">
        <v>52</v>
      </c>
      <c r="X3" s="1">
        <v>10800000</v>
      </c>
    </row>
    <row r="4" spans="1:34" x14ac:dyDescent="0.2">
      <c r="B4" t="s">
        <v>53</v>
      </c>
      <c r="X4" s="1">
        <f>+X3*0.2</f>
        <v>2160000</v>
      </c>
    </row>
    <row r="5" spans="1:34" x14ac:dyDescent="0.2">
      <c r="B5" t="s">
        <v>54</v>
      </c>
      <c r="X5" s="6">
        <f>+X4*0.5</f>
        <v>1080000</v>
      </c>
    </row>
    <row r="7" spans="1:34" s="6" customFormat="1" x14ac:dyDescent="0.2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f>+J7</f>
        <v>3375</v>
      </c>
      <c r="P7" s="6">
        <v>13102</v>
      </c>
      <c r="Q7" s="6">
        <f>SUM(G7:J7)</f>
        <v>12008</v>
      </c>
      <c r="R7" s="6">
        <f>SUM(K7:N7)</f>
        <v>11891</v>
      </c>
      <c r="S7" s="6">
        <f t="shared" ref="S7:X7" si="1">+R7*1.9</f>
        <v>22592.899999999998</v>
      </c>
      <c r="T7" s="6">
        <f t="shared" si="1"/>
        <v>42926.509999999995</v>
      </c>
      <c r="U7" s="6">
        <f t="shared" si="1"/>
        <v>81560.368999999992</v>
      </c>
      <c r="V7" s="6">
        <f t="shared" si="1"/>
        <v>154964.70109999998</v>
      </c>
      <c r="W7" s="6">
        <f t="shared" si="1"/>
        <v>294432.93208999996</v>
      </c>
      <c r="X7" s="6">
        <f t="shared" si="1"/>
        <v>559422.57097099989</v>
      </c>
      <c r="Y7" s="6">
        <f>+X7*1.3</f>
        <v>727249.34226229985</v>
      </c>
      <c r="Z7" s="6">
        <f>+Y7*1.3</f>
        <v>945424.14494098979</v>
      </c>
      <c r="AA7" s="6">
        <f>+Z7*1.3</f>
        <v>1229051.3884232868</v>
      </c>
      <c r="AB7" s="6">
        <f>+AA7*1.3</f>
        <v>1597766.8049502729</v>
      </c>
      <c r="AC7" s="6">
        <f>+AB7*1.3</f>
        <v>2077096.8464353548</v>
      </c>
    </row>
    <row r="8" spans="1:34" s="1" customFormat="1" x14ac:dyDescent="0.2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1687.5</v>
      </c>
      <c r="P8" s="1">
        <v>2873</v>
      </c>
      <c r="Q8" s="1">
        <f>SUM(G8:J8)</f>
        <v>2800</v>
      </c>
      <c r="R8" s="1">
        <f>SUM(K8:N8)</f>
        <v>5509.5</v>
      </c>
      <c r="S8" s="1">
        <f t="shared" ref="S8:W8" si="2">+S7-S9</f>
        <v>5648.2249999999985</v>
      </c>
      <c r="T8" s="1">
        <f t="shared" si="2"/>
        <v>10731.627499999999</v>
      </c>
      <c r="U8" s="1">
        <f t="shared" si="2"/>
        <v>20390.092250000002</v>
      </c>
      <c r="V8" s="1">
        <f t="shared" si="2"/>
        <v>38741.175274999987</v>
      </c>
      <c r="W8" s="1">
        <f t="shared" si="2"/>
        <v>73608.233022500004</v>
      </c>
      <c r="X8" s="1">
        <f>+X7-X9</f>
        <v>139855.64274275</v>
      </c>
      <c r="Y8" s="1">
        <f>+Y7-Y9</f>
        <v>181812.33556557493</v>
      </c>
      <c r="Z8" s="1">
        <f t="shared" ref="Z8" si="3">+Z7-Z9</f>
        <v>236356.03623524751</v>
      </c>
      <c r="AA8" s="1">
        <f t="shared" ref="AA8" si="4">+AA7-AA9</f>
        <v>307262.84710582171</v>
      </c>
      <c r="AB8" s="1">
        <f t="shared" ref="AB8" si="5">+AB7-AB9</f>
        <v>399441.70123756817</v>
      </c>
      <c r="AC8" s="1">
        <f t="shared" ref="AC8" si="6">+AC7-AC9</f>
        <v>519274.21160883876</v>
      </c>
    </row>
    <row r="9" spans="1:34" s="1" customFormat="1" x14ac:dyDescent="0.2">
      <c r="B9" s="1" t="s">
        <v>29</v>
      </c>
      <c r="C9" s="5"/>
      <c r="D9" s="5"/>
      <c r="E9" s="5"/>
      <c r="F9" s="5"/>
      <c r="G9" s="5">
        <f t="shared" ref="G9:N9" si="7">+G7-G8</f>
        <v>1691</v>
      </c>
      <c r="H9" s="5">
        <f t="shared" si="7"/>
        <v>2730</v>
      </c>
      <c r="I9" s="5">
        <f t="shared" si="7"/>
        <v>2271</v>
      </c>
      <c r="J9" s="5">
        <f t="shared" si="7"/>
        <v>2516</v>
      </c>
      <c r="K9" s="5">
        <f t="shared" si="7"/>
        <v>1500</v>
      </c>
      <c r="L9" s="5">
        <f t="shared" si="7"/>
        <v>1990</v>
      </c>
      <c r="M9" s="5">
        <f t="shared" si="7"/>
        <v>1204</v>
      </c>
      <c r="N9" s="5">
        <f t="shared" si="7"/>
        <v>1687.5</v>
      </c>
      <c r="P9" s="1">
        <f>+P7-P8</f>
        <v>10229</v>
      </c>
      <c r="Q9" s="1">
        <f>+Q7-Q8</f>
        <v>9208</v>
      </c>
      <c r="R9" s="1">
        <f>+R7-R8</f>
        <v>6381.5</v>
      </c>
      <c r="S9" s="1">
        <f>+S7*0.75</f>
        <v>16944.674999999999</v>
      </c>
      <c r="T9" s="1">
        <f t="shared" ref="T9:Y9" si="8">+T7*0.75</f>
        <v>32194.882499999996</v>
      </c>
      <c r="U9" s="1">
        <f t="shared" si="8"/>
        <v>61170.27674999999</v>
      </c>
      <c r="V9" s="1">
        <f t="shared" si="8"/>
        <v>116223.52582499999</v>
      </c>
      <c r="W9" s="1">
        <f t="shared" si="8"/>
        <v>220824.69906749995</v>
      </c>
      <c r="X9" s="1">
        <f t="shared" si="8"/>
        <v>419566.92822824989</v>
      </c>
      <c r="Y9" s="1">
        <f t="shared" si="8"/>
        <v>545437.00669672491</v>
      </c>
      <c r="Z9" s="1">
        <f t="shared" ref="Z9:AC9" si="9">+Z7*0.75</f>
        <v>709068.10870574228</v>
      </c>
      <c r="AA9" s="1">
        <f t="shared" si="9"/>
        <v>921788.54131746513</v>
      </c>
      <c r="AB9" s="1">
        <f t="shared" si="9"/>
        <v>1198325.1037127047</v>
      </c>
      <c r="AC9" s="1">
        <f t="shared" si="9"/>
        <v>1557822.634826516</v>
      </c>
    </row>
    <row r="10" spans="1:34" s="1" customFormat="1" x14ac:dyDescent="0.2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P10" s="1">
        <v>59952</v>
      </c>
      <c r="Q10" s="1">
        <f>SUM(G10:J10)</f>
        <v>52768</v>
      </c>
      <c r="R10" s="1">
        <f t="shared" ref="R10:R11" si="10">SUM(K10:N10)</f>
        <v>48845</v>
      </c>
      <c r="S10" s="1">
        <f>+R10*1.1</f>
        <v>53729.500000000007</v>
      </c>
      <c r="T10" s="1">
        <f t="shared" ref="T10:Y10" si="11">+S10*1.1</f>
        <v>59102.450000000012</v>
      </c>
      <c r="U10" s="1">
        <f t="shared" si="11"/>
        <v>65012.695000000022</v>
      </c>
      <c r="V10" s="1">
        <f t="shared" si="11"/>
        <v>71513.964500000031</v>
      </c>
      <c r="W10" s="1">
        <f t="shared" si="11"/>
        <v>78665.360950000046</v>
      </c>
      <c r="X10" s="1">
        <f t="shared" si="11"/>
        <v>86531.897045000063</v>
      </c>
      <c r="Y10" s="1">
        <f t="shared" si="11"/>
        <v>95185.086749500071</v>
      </c>
      <c r="Z10" s="1">
        <f t="shared" ref="Z10:Z11" si="12">+Y10*1.1</f>
        <v>104703.59542445009</v>
      </c>
      <c r="AA10" s="1">
        <f t="shared" ref="AA10:AA11" si="13">+Z10*1.1</f>
        <v>115173.95496689511</v>
      </c>
      <c r="AB10" s="1">
        <f t="shared" ref="AB10:AB11" si="14">+AA10*1.1</f>
        <v>126691.35046358463</v>
      </c>
      <c r="AC10" s="1">
        <f t="shared" ref="AC10:AC11" si="15">+AB10*1.1</f>
        <v>139360.4855099431</v>
      </c>
    </row>
    <row r="11" spans="1:34" s="1" customFormat="1" x14ac:dyDescent="0.2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P11" s="1">
        <v>53980</v>
      </c>
      <c r="Q11" s="1">
        <f>SUM(G11:J11)</f>
        <v>27744</v>
      </c>
      <c r="R11" s="1">
        <f t="shared" si="10"/>
        <v>24415</v>
      </c>
      <c r="S11" s="1">
        <f t="shared" ref="S11:Y11" si="16">+R11*1.1</f>
        <v>26856.500000000004</v>
      </c>
      <c r="T11" s="1">
        <f t="shared" si="16"/>
        <v>29542.150000000005</v>
      </c>
      <c r="U11" s="1">
        <f t="shared" si="16"/>
        <v>32496.365000000009</v>
      </c>
      <c r="V11" s="1">
        <f t="shared" si="16"/>
        <v>35746.001500000013</v>
      </c>
      <c r="W11" s="1">
        <f t="shared" si="16"/>
        <v>39320.601650000019</v>
      </c>
      <c r="X11" s="1">
        <f t="shared" si="16"/>
        <v>43252.661815000021</v>
      </c>
      <c r="Y11" s="1">
        <f t="shared" si="16"/>
        <v>47577.927996500024</v>
      </c>
      <c r="Z11" s="1">
        <f t="shared" si="12"/>
        <v>52335.720796150032</v>
      </c>
      <c r="AA11" s="1">
        <f t="shared" si="13"/>
        <v>57569.292875765037</v>
      </c>
      <c r="AB11" s="1">
        <f t="shared" si="14"/>
        <v>63326.222163341547</v>
      </c>
      <c r="AC11" s="1">
        <f t="shared" si="15"/>
        <v>69658.844379675706</v>
      </c>
    </row>
    <row r="12" spans="1:34" s="1" customFormat="1" x14ac:dyDescent="0.2">
      <c r="B12" s="1" t="s">
        <v>32</v>
      </c>
      <c r="C12" s="5"/>
      <c r="D12" s="5"/>
      <c r="E12" s="5"/>
      <c r="F12" s="5"/>
      <c r="G12" s="5">
        <f t="shared" ref="G12:N12" si="17">+G11+G10</f>
        <v>22720</v>
      </c>
      <c r="H12" s="5">
        <f t="shared" si="17"/>
        <v>18966</v>
      </c>
      <c r="I12" s="5">
        <f t="shared" si="17"/>
        <v>19103</v>
      </c>
      <c r="J12" s="5">
        <f t="shared" si="17"/>
        <v>19723</v>
      </c>
      <c r="K12" s="5">
        <f t="shared" si="17"/>
        <v>18085</v>
      </c>
      <c r="L12" s="5">
        <f t="shared" si="17"/>
        <v>18075</v>
      </c>
      <c r="M12" s="5">
        <f t="shared" si="17"/>
        <v>18550</v>
      </c>
      <c r="N12" s="5">
        <f t="shared" si="17"/>
        <v>18550</v>
      </c>
      <c r="P12" s="5">
        <f>+P11+P10</f>
        <v>113932</v>
      </c>
      <c r="Q12" s="5">
        <f>+Q11+Q10</f>
        <v>80512</v>
      </c>
      <c r="R12" s="5">
        <f>+R11+R10</f>
        <v>73260</v>
      </c>
      <c r="S12" s="5">
        <f t="shared" ref="S12:Y12" si="18">+S11+S10</f>
        <v>80586.000000000015</v>
      </c>
      <c r="T12" s="5">
        <f t="shared" si="18"/>
        <v>88644.60000000002</v>
      </c>
      <c r="U12" s="5">
        <f t="shared" si="18"/>
        <v>97509.060000000027</v>
      </c>
      <c r="V12" s="5">
        <f t="shared" si="18"/>
        <v>107259.96600000004</v>
      </c>
      <c r="W12" s="5">
        <f t="shared" si="18"/>
        <v>117985.96260000006</v>
      </c>
      <c r="X12" s="5">
        <f t="shared" si="18"/>
        <v>129784.55886000008</v>
      </c>
      <c r="Y12" s="5">
        <f t="shared" si="18"/>
        <v>142763.01474600009</v>
      </c>
      <c r="Z12" s="5">
        <f t="shared" ref="Z12:AC12" si="19">+Z11+Z10</f>
        <v>157039.31622060013</v>
      </c>
      <c r="AA12" s="5">
        <f t="shared" si="19"/>
        <v>172743.24784266014</v>
      </c>
      <c r="AB12" s="5">
        <f t="shared" si="19"/>
        <v>190017.57262692618</v>
      </c>
      <c r="AC12" s="5">
        <f t="shared" si="19"/>
        <v>209019.32988961879</v>
      </c>
    </row>
    <row r="13" spans="1:34" s="1" customFormat="1" x14ac:dyDescent="0.2">
      <c r="B13" s="1" t="s">
        <v>33</v>
      </c>
      <c r="C13" s="5"/>
      <c r="D13" s="5"/>
      <c r="E13" s="5"/>
      <c r="F13" s="5"/>
      <c r="G13" s="5">
        <f t="shared" ref="G13:N13" si="20">+G9-G12</f>
        <v>-21029</v>
      </c>
      <c r="H13" s="5">
        <f t="shared" si="20"/>
        <v>-16236</v>
      </c>
      <c r="I13" s="5">
        <f t="shared" si="20"/>
        <v>-16832</v>
      </c>
      <c r="J13" s="5">
        <f t="shared" si="20"/>
        <v>-17207</v>
      </c>
      <c r="K13" s="5">
        <f t="shared" si="20"/>
        <v>-16585</v>
      </c>
      <c r="L13" s="5">
        <f t="shared" si="20"/>
        <v>-16085</v>
      </c>
      <c r="M13" s="5">
        <f t="shared" si="20"/>
        <v>-17346</v>
      </c>
      <c r="N13" s="5">
        <f t="shared" si="20"/>
        <v>-16862.5</v>
      </c>
      <c r="P13" s="5">
        <f>+P9-P12</f>
        <v>-103703</v>
      </c>
      <c r="Q13" s="5">
        <f>+Q9-Q12</f>
        <v>-71304</v>
      </c>
      <c r="R13" s="5">
        <f>+R9-R12</f>
        <v>-66878.5</v>
      </c>
      <c r="S13" s="5">
        <f t="shared" ref="S13:Y13" si="21">+S9-S12</f>
        <v>-63641.325000000012</v>
      </c>
      <c r="T13" s="5">
        <f t="shared" si="21"/>
        <v>-56449.717500000028</v>
      </c>
      <c r="U13" s="5">
        <f t="shared" si="21"/>
        <v>-36338.783250000037</v>
      </c>
      <c r="V13" s="5">
        <f t="shared" si="21"/>
        <v>8963.5598249999457</v>
      </c>
      <c r="W13" s="5">
        <f t="shared" si="21"/>
        <v>102838.7364674999</v>
      </c>
      <c r="X13" s="5">
        <f t="shared" si="21"/>
        <v>289782.36936824978</v>
      </c>
      <c r="Y13" s="5">
        <f t="shared" si="21"/>
        <v>402673.99195072486</v>
      </c>
      <c r="Z13" s="5">
        <f t="shared" ref="Z13:AC13" si="22">+Z9-Z12</f>
        <v>552028.79248514213</v>
      </c>
      <c r="AA13" s="5">
        <f t="shared" si="22"/>
        <v>749045.29347480496</v>
      </c>
      <c r="AB13" s="5">
        <f t="shared" si="22"/>
        <v>1008307.5310857785</v>
      </c>
      <c r="AC13" s="5">
        <f t="shared" si="22"/>
        <v>1348803.3049368972</v>
      </c>
    </row>
    <row r="14" spans="1:34" x14ac:dyDescent="0.2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</row>
    <row r="15" spans="1:34" x14ac:dyDescent="0.2">
      <c r="B15" s="1" t="s">
        <v>35</v>
      </c>
      <c r="E15" s="5"/>
      <c r="G15" s="5">
        <f t="shared" ref="G15:M15" si="23">+G13+G14</f>
        <v>-21209</v>
      </c>
      <c r="H15" s="5">
        <f t="shared" si="23"/>
        <v>-16611</v>
      </c>
      <c r="I15" s="5">
        <f t="shared" si="23"/>
        <v>-17042</v>
      </c>
      <c r="J15" s="5">
        <f t="shared" si="23"/>
        <v>-17145</v>
      </c>
      <c r="K15" s="5">
        <f t="shared" si="23"/>
        <v>-16569</v>
      </c>
      <c r="L15" s="5">
        <f t="shared" si="23"/>
        <v>-15836</v>
      </c>
      <c r="M15" s="5">
        <f t="shared" si="23"/>
        <v>-16853</v>
      </c>
      <c r="N15" s="5">
        <f t="shared" ref="N15:Y15" si="24">+N13+N14</f>
        <v>-16369.5</v>
      </c>
      <c r="O15" s="5"/>
      <c r="P15" s="5">
        <f t="shared" si="24"/>
        <v>-103703</v>
      </c>
      <c r="Q15" s="5">
        <f t="shared" si="24"/>
        <v>-71304</v>
      </c>
      <c r="R15" s="5">
        <f t="shared" si="24"/>
        <v>-66878.5</v>
      </c>
      <c r="S15" s="5">
        <f t="shared" si="24"/>
        <v>-63641.325000000012</v>
      </c>
      <c r="T15" s="5">
        <f t="shared" si="24"/>
        <v>-56449.717500000028</v>
      </c>
      <c r="U15" s="5">
        <f t="shared" si="24"/>
        <v>-36338.783250000037</v>
      </c>
      <c r="V15" s="5">
        <f t="shared" si="24"/>
        <v>8963.5598249999457</v>
      </c>
      <c r="W15" s="5">
        <f t="shared" si="24"/>
        <v>102838.7364674999</v>
      </c>
      <c r="X15" s="5">
        <f t="shared" si="24"/>
        <v>289782.36936824978</v>
      </c>
      <c r="Y15" s="5">
        <f t="shared" si="24"/>
        <v>402673.99195072486</v>
      </c>
      <c r="Z15" s="5">
        <f t="shared" ref="Z15:AC15" si="25">+Z13+Z14</f>
        <v>552028.79248514213</v>
      </c>
      <c r="AA15" s="5">
        <f t="shared" si="25"/>
        <v>749045.29347480496</v>
      </c>
      <c r="AB15" s="5">
        <f t="shared" si="25"/>
        <v>1008307.5310857785</v>
      </c>
      <c r="AC15" s="5">
        <f t="shared" si="25"/>
        <v>1348803.3049368972</v>
      </c>
    </row>
    <row r="16" spans="1:34" x14ac:dyDescent="0.2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Y16" s="1">
        <f>+Y15*0.1</f>
        <v>40267.399195072489</v>
      </c>
      <c r="Z16" s="1">
        <f t="shared" ref="Z16" si="26">+Z15*0.1</f>
        <v>55202.879248514218</v>
      </c>
      <c r="AA16" s="1">
        <f t="shared" ref="AA16" si="27">+AA15*0.1</f>
        <v>74904.529347480493</v>
      </c>
      <c r="AB16" s="1">
        <f t="shared" ref="AB16" si="28">+AB15*0.1</f>
        <v>100830.75310857786</v>
      </c>
      <c r="AC16" s="1">
        <f t="shared" ref="AC16" si="29">+AC15*0.1</f>
        <v>134880.33049368972</v>
      </c>
    </row>
    <row r="17" spans="2:117" x14ac:dyDescent="0.2">
      <c r="B17" s="1" t="s">
        <v>37</v>
      </c>
      <c r="E17" s="5"/>
      <c r="G17" s="5">
        <f t="shared" ref="G17:N17" si="30">+G15-G16</f>
        <v>-21209</v>
      </c>
      <c r="H17" s="5">
        <f t="shared" si="30"/>
        <v>-16611</v>
      </c>
      <c r="I17" s="5">
        <f t="shared" si="30"/>
        <v>-17042</v>
      </c>
      <c r="J17" s="5">
        <f t="shared" si="30"/>
        <v>-17145</v>
      </c>
      <c r="K17" s="5">
        <f t="shared" si="30"/>
        <v>-16569</v>
      </c>
      <c r="L17" s="5">
        <f t="shared" si="30"/>
        <v>-15836</v>
      </c>
      <c r="M17" s="5">
        <f t="shared" si="30"/>
        <v>-16853</v>
      </c>
      <c r="N17" s="5">
        <f t="shared" si="30"/>
        <v>-16369.5</v>
      </c>
      <c r="P17" s="5">
        <f t="shared" ref="P17:X17" si="31">+P15-P16</f>
        <v>-103703</v>
      </c>
      <c r="Q17" s="5">
        <f t="shared" si="31"/>
        <v>-71304</v>
      </c>
      <c r="R17" s="5">
        <f t="shared" si="31"/>
        <v>-66878.5</v>
      </c>
      <c r="S17" s="5">
        <f t="shared" si="31"/>
        <v>-63641.325000000012</v>
      </c>
      <c r="T17" s="5">
        <f t="shared" si="31"/>
        <v>-56449.717500000028</v>
      </c>
      <c r="U17" s="5">
        <f t="shared" si="31"/>
        <v>-36338.783250000037</v>
      </c>
      <c r="V17" s="5">
        <f t="shared" si="31"/>
        <v>8963.5598249999457</v>
      </c>
      <c r="W17" s="5">
        <f t="shared" si="31"/>
        <v>102838.7364674999</v>
      </c>
      <c r="X17" s="5">
        <f t="shared" si="31"/>
        <v>289782.36936824978</v>
      </c>
      <c r="Y17" s="5">
        <f>+Y15-Y16</f>
        <v>362406.59275565238</v>
      </c>
      <c r="Z17" s="5">
        <f t="shared" ref="Z17" si="32">+Z15-Z16</f>
        <v>496825.91323662794</v>
      </c>
      <c r="AA17" s="5">
        <f t="shared" ref="AA17" si="33">+AA15-AA16</f>
        <v>674140.76412732445</v>
      </c>
      <c r="AB17" s="5">
        <f t="shared" ref="AB17" si="34">+AB15-AB16</f>
        <v>907476.77797720069</v>
      </c>
      <c r="AC17" s="5">
        <f t="shared" ref="AC17" si="35">+AC15-AC16</f>
        <v>1213922.9744432075</v>
      </c>
      <c r="AD17" s="5">
        <f t="shared" ref="Z17:CK17" si="36">+AC17*(1+$Z$25)</f>
        <v>1201783.7446987755</v>
      </c>
      <c r="AE17" s="5">
        <f t="shared" si="36"/>
        <v>1189765.9072517876</v>
      </c>
      <c r="AF17" s="5">
        <f t="shared" si="36"/>
        <v>1177868.2481792697</v>
      </c>
      <c r="AG17" s="5">
        <f t="shared" si="36"/>
        <v>1166089.565697477</v>
      </c>
      <c r="AH17" s="5">
        <f t="shared" si="36"/>
        <v>1154428.6700405022</v>
      </c>
      <c r="AI17" s="5">
        <f t="shared" si="36"/>
        <v>1142884.3833400973</v>
      </c>
      <c r="AJ17" s="5">
        <f t="shared" si="36"/>
        <v>1131455.5395066964</v>
      </c>
      <c r="AK17" s="5">
        <f t="shared" si="36"/>
        <v>1120140.9841116294</v>
      </c>
      <c r="AL17" s="5">
        <f t="shared" si="36"/>
        <v>1108939.5742705131</v>
      </c>
      <c r="AM17" s="5">
        <f t="shared" si="36"/>
        <v>1097850.178527808</v>
      </c>
      <c r="AN17" s="5">
        <f t="shared" si="36"/>
        <v>1086871.67674253</v>
      </c>
      <c r="AO17" s="5">
        <f t="shared" si="36"/>
        <v>1076002.9599751045</v>
      </c>
      <c r="AP17" s="5">
        <f t="shared" si="36"/>
        <v>1065242.9303753534</v>
      </c>
      <c r="AQ17" s="5">
        <f t="shared" si="36"/>
        <v>1054590.5010715998</v>
      </c>
      <c r="AR17" s="5">
        <f t="shared" si="36"/>
        <v>1044044.5960608837</v>
      </c>
      <c r="AS17" s="5">
        <f t="shared" si="36"/>
        <v>1033604.1501002748</v>
      </c>
      <c r="AT17" s="5">
        <f t="shared" si="36"/>
        <v>1023268.1085992721</v>
      </c>
      <c r="AU17" s="5">
        <f t="shared" si="36"/>
        <v>1013035.4275132794</v>
      </c>
      <c r="AV17" s="5">
        <f t="shared" si="36"/>
        <v>1002905.0732381466</v>
      </c>
      <c r="AW17" s="5">
        <f t="shared" si="36"/>
        <v>992876.02250576508</v>
      </c>
      <c r="AX17" s="5">
        <f t="shared" si="36"/>
        <v>982947.26228070748</v>
      </c>
      <c r="AY17" s="5">
        <f t="shared" si="36"/>
        <v>973117.78965790034</v>
      </c>
      <c r="AZ17" s="5">
        <f t="shared" si="36"/>
        <v>963386.61176132131</v>
      </c>
      <c r="BA17" s="5">
        <f t="shared" si="36"/>
        <v>953752.74564370804</v>
      </c>
      <c r="BB17" s="5">
        <f t="shared" si="36"/>
        <v>944215.21818727092</v>
      </c>
      <c r="BC17" s="5">
        <f t="shared" si="36"/>
        <v>934773.06600539817</v>
      </c>
      <c r="BD17" s="5">
        <f t="shared" si="36"/>
        <v>925425.33534534415</v>
      </c>
      <c r="BE17" s="5">
        <f t="shared" si="36"/>
        <v>916171.08199189068</v>
      </c>
      <c r="BF17" s="5">
        <f t="shared" si="36"/>
        <v>907009.37117197178</v>
      </c>
      <c r="BG17" s="5">
        <f t="shared" si="36"/>
        <v>897939.27746025205</v>
      </c>
      <c r="BH17" s="5">
        <f t="shared" si="36"/>
        <v>888959.88468564954</v>
      </c>
      <c r="BI17" s="5">
        <f t="shared" si="36"/>
        <v>880070.28583879303</v>
      </c>
      <c r="BJ17" s="5">
        <f t="shared" si="36"/>
        <v>871269.58298040507</v>
      </c>
      <c r="BK17" s="5">
        <f t="shared" si="36"/>
        <v>862556.88715060102</v>
      </c>
      <c r="BL17" s="5">
        <f t="shared" si="36"/>
        <v>853931.31827909499</v>
      </c>
      <c r="BM17" s="5">
        <f t="shared" si="36"/>
        <v>845392.005096304</v>
      </c>
      <c r="BN17" s="5">
        <f t="shared" si="36"/>
        <v>836938.08504534094</v>
      </c>
      <c r="BO17" s="5">
        <f t="shared" si="36"/>
        <v>828568.70419488754</v>
      </c>
      <c r="BP17" s="5">
        <f t="shared" si="36"/>
        <v>820283.01715293864</v>
      </c>
      <c r="BQ17" s="5">
        <f t="shared" si="36"/>
        <v>812080.18698140921</v>
      </c>
      <c r="BR17" s="5">
        <f t="shared" si="36"/>
        <v>803959.38511159515</v>
      </c>
      <c r="BS17" s="5">
        <f t="shared" si="36"/>
        <v>795919.79126047925</v>
      </c>
      <c r="BT17" s="5">
        <f t="shared" si="36"/>
        <v>787960.59334787447</v>
      </c>
      <c r="BU17" s="5">
        <f t="shared" si="36"/>
        <v>780080.98741439567</v>
      </c>
      <c r="BV17" s="5">
        <f t="shared" si="36"/>
        <v>772280.17754025175</v>
      </c>
      <c r="BW17" s="5">
        <f t="shared" si="36"/>
        <v>764557.37576484925</v>
      </c>
      <c r="BX17" s="5">
        <f t="shared" si="36"/>
        <v>756911.80200720078</v>
      </c>
      <c r="BY17" s="5">
        <f t="shared" si="36"/>
        <v>749342.68398712878</v>
      </c>
      <c r="BZ17" s="5">
        <f t="shared" si="36"/>
        <v>741849.25714725745</v>
      </c>
      <c r="CA17" s="5">
        <f t="shared" si="36"/>
        <v>734430.76457578491</v>
      </c>
      <c r="CB17" s="5">
        <f t="shared" si="36"/>
        <v>727086.45693002711</v>
      </c>
      <c r="CC17" s="5">
        <f t="shared" si="36"/>
        <v>719815.59236072679</v>
      </c>
      <c r="CD17" s="5">
        <f t="shared" si="36"/>
        <v>712617.4364371195</v>
      </c>
      <c r="CE17" s="5">
        <f t="shared" si="36"/>
        <v>705491.26207274827</v>
      </c>
      <c r="CF17" s="5">
        <f t="shared" si="36"/>
        <v>698436.34945202083</v>
      </c>
      <c r="CG17" s="5">
        <f t="shared" si="36"/>
        <v>691451.98595750064</v>
      </c>
      <c r="CH17" s="5">
        <f t="shared" si="36"/>
        <v>684537.46609792567</v>
      </c>
      <c r="CI17" s="5">
        <f t="shared" si="36"/>
        <v>677692.09143694642</v>
      </c>
      <c r="CJ17" s="5">
        <f t="shared" si="36"/>
        <v>670915.1705225769</v>
      </c>
      <c r="CK17" s="5">
        <f t="shared" si="36"/>
        <v>664206.01881735108</v>
      </c>
      <c r="CL17" s="5">
        <f t="shared" ref="CL17:DM17" si="37">+CK17*(1+$Z$25)</f>
        <v>657563.95862917753</v>
      </c>
      <c r="CM17" s="5">
        <f t="shared" si="37"/>
        <v>650988.31904288579</v>
      </c>
      <c r="CN17" s="5">
        <f t="shared" si="37"/>
        <v>644478.43585245695</v>
      </c>
      <c r="CO17" s="5">
        <f t="shared" si="37"/>
        <v>638033.65149393235</v>
      </c>
      <c r="CP17" s="5">
        <f t="shared" si="37"/>
        <v>631653.31497899303</v>
      </c>
      <c r="CQ17" s="5">
        <f t="shared" si="37"/>
        <v>625336.78182920313</v>
      </c>
      <c r="CR17" s="5">
        <f t="shared" si="37"/>
        <v>619083.41401091113</v>
      </c>
      <c r="CS17" s="5">
        <f t="shared" si="37"/>
        <v>612892.579870802</v>
      </c>
      <c r="CT17" s="5">
        <f t="shared" si="37"/>
        <v>606763.65407209401</v>
      </c>
      <c r="CU17" s="5">
        <f t="shared" si="37"/>
        <v>600696.01753137307</v>
      </c>
      <c r="CV17" s="5">
        <f t="shared" si="37"/>
        <v>594689.05735605932</v>
      </c>
      <c r="CW17" s="5">
        <f t="shared" si="37"/>
        <v>588742.16678249871</v>
      </c>
      <c r="CX17" s="5">
        <f t="shared" si="37"/>
        <v>582854.74511467374</v>
      </c>
      <c r="CY17" s="5">
        <f t="shared" si="37"/>
        <v>577026.19766352698</v>
      </c>
      <c r="CZ17" s="5">
        <f t="shared" si="37"/>
        <v>571255.93568689167</v>
      </c>
      <c r="DA17" s="5">
        <f t="shared" si="37"/>
        <v>565543.3763300227</v>
      </c>
      <c r="DB17" s="5">
        <f t="shared" si="37"/>
        <v>559887.94256672252</v>
      </c>
      <c r="DC17" s="5">
        <f t="shared" si="37"/>
        <v>554289.06314105529</v>
      </c>
      <c r="DD17" s="5">
        <f t="shared" si="37"/>
        <v>548746.17250964476</v>
      </c>
      <c r="DE17" s="5">
        <f t="shared" si="37"/>
        <v>543258.71078454831</v>
      </c>
      <c r="DF17" s="5">
        <f t="shared" si="37"/>
        <v>537826.12367670285</v>
      </c>
      <c r="DG17" s="5">
        <f t="shared" si="37"/>
        <v>532447.86243993579</v>
      </c>
      <c r="DH17" s="5">
        <f t="shared" si="37"/>
        <v>527123.38381553639</v>
      </c>
      <c r="DI17" s="5">
        <f t="shared" si="37"/>
        <v>521852.14997738105</v>
      </c>
      <c r="DJ17" s="5">
        <f t="shared" si="37"/>
        <v>516633.62847760721</v>
      </c>
      <c r="DK17" s="5">
        <f t="shared" si="37"/>
        <v>511467.29219283111</v>
      </c>
      <c r="DL17" s="5">
        <f t="shared" si="37"/>
        <v>506352.61927090277</v>
      </c>
      <c r="DM17" s="5">
        <f t="shared" si="37"/>
        <v>501289.09307819372</v>
      </c>
    </row>
    <row r="18" spans="2:117" x14ac:dyDescent="0.2">
      <c r="B18" s="1" t="s">
        <v>38</v>
      </c>
      <c r="E18" s="8"/>
      <c r="G18" s="8">
        <f t="shared" ref="G18:N18" si="38">+G17/G19</f>
        <v>-0.16997387359951274</v>
      </c>
      <c r="H18" s="8">
        <f t="shared" si="38"/>
        <v>-0.12925339454538382</v>
      </c>
      <c r="I18" s="8">
        <f t="shared" si="38"/>
        <v>-0.12730641088850045</v>
      </c>
      <c r="J18" s="8" t="e">
        <f t="shared" si="38"/>
        <v>#DIV/0!</v>
      </c>
      <c r="K18" s="8">
        <f t="shared" si="38"/>
        <v>-0.10911066477890093</v>
      </c>
      <c r="L18" s="8">
        <f t="shared" si="38"/>
        <v>-9.2121719807100516E-2</v>
      </c>
      <c r="M18" s="8">
        <f t="shared" si="38"/>
        <v>-8.945851403213563E-2</v>
      </c>
      <c r="N18" s="8">
        <f t="shared" si="38"/>
        <v>-5.8462500000000001E-2</v>
      </c>
      <c r="P18" s="8" t="e">
        <f t="shared" ref="P18:X18" si="39">+P17/P19</f>
        <v>#DIV/0!</v>
      </c>
      <c r="Q18" s="8" t="e">
        <f t="shared" si="39"/>
        <v>#DIV/0!</v>
      </c>
      <c r="R18" s="8">
        <f t="shared" si="39"/>
        <v>-0.33770752145750726</v>
      </c>
      <c r="S18" s="8">
        <f t="shared" si="39"/>
        <v>-0.22729044642857146</v>
      </c>
      <c r="T18" s="8">
        <f t="shared" si="39"/>
        <v>-0.20160613392857152</v>
      </c>
      <c r="U18" s="8">
        <f t="shared" si="39"/>
        <v>-0.12978136875000013</v>
      </c>
      <c r="V18" s="8">
        <f t="shared" si="39"/>
        <v>3.2012713660714093E-2</v>
      </c>
      <c r="W18" s="8">
        <f t="shared" si="39"/>
        <v>0.36728120166964251</v>
      </c>
      <c r="X18" s="8">
        <f t="shared" si="39"/>
        <v>1.034937033458035</v>
      </c>
    </row>
    <row r="19" spans="2:117" s="1" customFormat="1" x14ac:dyDescent="0.2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R19" s="1">
        <f>AVERAGE(K19:N19)</f>
        <v>198036.75</v>
      </c>
      <c r="S19" s="1">
        <v>280000</v>
      </c>
      <c r="T19" s="1">
        <v>280000</v>
      </c>
      <c r="U19" s="1">
        <v>280000</v>
      </c>
      <c r="V19" s="1">
        <v>280000</v>
      </c>
      <c r="W19" s="1">
        <v>280000</v>
      </c>
      <c r="X19" s="1">
        <v>280000</v>
      </c>
    </row>
    <row r="21" spans="2:117" x14ac:dyDescent="0.2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0</v>
      </c>
      <c r="S21" s="12">
        <f t="shared" ref="S21:W21" si="40">+S7/R7-1</f>
        <v>0.89999999999999991</v>
      </c>
      <c r="T21" s="12">
        <f t="shared" si="40"/>
        <v>0.89999999999999991</v>
      </c>
      <c r="U21" s="12">
        <f t="shared" si="40"/>
        <v>0.90000000000000013</v>
      </c>
      <c r="V21" s="12">
        <f t="shared" si="40"/>
        <v>0.89999999999999991</v>
      </c>
      <c r="W21" s="12">
        <f t="shared" si="40"/>
        <v>0.89999999999999991</v>
      </c>
      <c r="X21" s="12">
        <f>+X7/W7-1</f>
        <v>0.89999999999999991</v>
      </c>
    </row>
    <row r="24" spans="2:117" x14ac:dyDescent="0.2">
      <c r="Y24" t="s">
        <v>55</v>
      </c>
      <c r="Z24" s="12">
        <v>0.25</v>
      </c>
    </row>
    <row r="25" spans="2:117" x14ac:dyDescent="0.2">
      <c r="Y25" t="s">
        <v>56</v>
      </c>
      <c r="Z25" s="12">
        <v>-0.01</v>
      </c>
    </row>
    <row r="26" spans="2:117" x14ac:dyDescent="0.2">
      <c r="Y26" t="s">
        <v>57</v>
      </c>
      <c r="Z26" s="1">
        <f>NPV(Z24,S17:DM17)/1000</f>
        <v>856.28801693162768</v>
      </c>
    </row>
    <row r="27" spans="2:117" x14ac:dyDescent="0.2">
      <c r="Y27" t="s">
        <v>58</v>
      </c>
      <c r="Z27" s="4">
        <f>Z26/Main!L3</f>
        <v>3.0538545493439515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O5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2.75" x14ac:dyDescent="0.2"/>
  <cols>
    <col min="1" max="1" width="4.5703125" bestFit="1" customWidth="1"/>
    <col min="2" max="2" width="11.140625" bestFit="1" customWidth="1"/>
    <col min="3" max="3" width="10.42578125" style="2" bestFit="1" customWidth="1"/>
    <col min="4" max="4" width="12.5703125" style="2" customWidth="1"/>
    <col min="5" max="5" width="10.5703125" style="2" bestFit="1" customWidth="1"/>
    <col min="6" max="6" width="15" style="2" bestFit="1" customWidth="1"/>
    <col min="7" max="7" width="13.5703125" style="2" customWidth="1"/>
    <col min="8" max="8" width="10.85546875" style="2" customWidth="1"/>
    <col min="9" max="9" width="11.5703125" bestFit="1" customWidth="1"/>
    <col min="10" max="10" width="11.5703125" customWidth="1"/>
    <col min="11" max="11" width="11.5703125" bestFit="1" customWidth="1"/>
    <col min="13" max="13" width="10.42578125" bestFit="1" customWidth="1"/>
    <col min="14" max="14" width="10.28515625" bestFit="1" customWidth="1"/>
  </cols>
  <sheetData>
    <row r="1" spans="1:15" x14ac:dyDescent="0.2">
      <c r="A1" s="10" t="s">
        <v>11</v>
      </c>
      <c r="G1" s="7">
        <f>AVERAGE(G3:G31)</f>
        <v>57.4</v>
      </c>
      <c r="K1" s="7">
        <f>AVERAGE(K3:K31)</f>
        <v>234.4</v>
      </c>
      <c r="N1" s="7">
        <f>AVERAGE(N3:N31)</f>
        <v>408</v>
      </c>
      <c r="O1" s="7"/>
    </row>
    <row r="2" spans="1:15" x14ac:dyDescent="0.2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43</v>
      </c>
      <c r="I2" s="2" t="s">
        <v>50</v>
      </c>
      <c r="J2" s="2" t="s">
        <v>100</v>
      </c>
      <c r="K2" s="2" t="s">
        <v>49</v>
      </c>
      <c r="L2" s="2" t="s">
        <v>101</v>
      </c>
      <c r="M2" s="2" t="s">
        <v>102</v>
      </c>
      <c r="N2" s="2" t="s">
        <v>103</v>
      </c>
    </row>
    <row r="3" spans="1:15" x14ac:dyDescent="0.2">
      <c r="B3" t="s">
        <v>44</v>
      </c>
      <c r="C3" s="11">
        <v>43362</v>
      </c>
      <c r="D3" s="8">
        <v>214.06</v>
      </c>
      <c r="E3" s="8">
        <v>99.5</v>
      </c>
      <c r="F3" s="11">
        <v>43367</v>
      </c>
      <c r="G3" s="5">
        <f>+F3-C3</f>
        <v>5</v>
      </c>
      <c r="H3" s="9">
        <f>+E3/D3-1</f>
        <v>-0.53517705316266473</v>
      </c>
      <c r="I3" s="4">
        <v>53.52</v>
      </c>
      <c r="J3" s="13">
        <v>43566</v>
      </c>
      <c r="K3" s="1">
        <f>+J3-C3</f>
        <v>204</v>
      </c>
      <c r="L3" s="4">
        <v>20.65</v>
      </c>
      <c r="M3" s="13">
        <v>43748</v>
      </c>
      <c r="N3" s="1">
        <f>+M3-C3</f>
        <v>386</v>
      </c>
    </row>
    <row r="4" spans="1:15" x14ac:dyDescent="0.2">
      <c r="B4" t="s">
        <v>63</v>
      </c>
      <c r="C4" s="11">
        <v>43991</v>
      </c>
      <c r="D4" s="8">
        <v>2391.92</v>
      </c>
      <c r="E4" s="8">
        <v>1153.5115000000001</v>
      </c>
      <c r="F4" s="11">
        <v>44032</v>
      </c>
      <c r="G4" s="5">
        <f>+F4-C4</f>
        <v>41</v>
      </c>
      <c r="H4" s="9">
        <f>+E4/D4-1</f>
        <v>-0.51774662196060062</v>
      </c>
      <c r="I4" s="4">
        <v>573.00570000000005</v>
      </c>
      <c r="J4" s="13">
        <v>44098</v>
      </c>
      <c r="K4" s="1">
        <f>+J4-C4</f>
        <v>107</v>
      </c>
      <c r="L4" s="4">
        <f>+D4*0.1</f>
        <v>239.19200000000001</v>
      </c>
    </row>
    <row r="5" spans="1:15" x14ac:dyDescent="0.2">
      <c r="B5" t="s">
        <v>51</v>
      </c>
      <c r="C5" s="11">
        <v>39384</v>
      </c>
      <c r="D5" s="5">
        <v>1398</v>
      </c>
      <c r="E5" s="2">
        <v>669</v>
      </c>
      <c r="F5" s="11">
        <v>39456</v>
      </c>
      <c r="G5" s="5">
        <f>+F5-C5</f>
        <v>72</v>
      </c>
      <c r="H5" s="9">
        <f>+E5/D5-1</f>
        <v>-0.52145922746781115</v>
      </c>
      <c r="I5" s="4">
        <v>336</v>
      </c>
      <c r="J5" s="13">
        <v>39724</v>
      </c>
      <c r="K5" s="1">
        <f>+J5-C5</f>
        <v>340</v>
      </c>
      <c r="L5" s="4">
        <v>139.08000000000001</v>
      </c>
      <c r="M5" s="13">
        <v>39762</v>
      </c>
      <c r="N5" s="1">
        <f>+M5-C5</f>
        <v>378</v>
      </c>
    </row>
    <row r="6" spans="1:15" x14ac:dyDescent="0.2">
      <c r="B6" t="s">
        <v>59</v>
      </c>
      <c r="C6" s="11">
        <v>43677</v>
      </c>
      <c r="D6" s="8">
        <v>130</v>
      </c>
      <c r="E6" s="2">
        <v>61.9</v>
      </c>
      <c r="F6" s="11">
        <v>43732</v>
      </c>
      <c r="G6" s="5">
        <f>+F6-C6</f>
        <v>55</v>
      </c>
      <c r="H6" s="9">
        <f>+E6/D6-1</f>
        <v>-0.52384615384615385</v>
      </c>
      <c r="I6" s="4">
        <f>+D6*0.25</f>
        <v>32.5</v>
      </c>
      <c r="J6" s="13">
        <v>43769</v>
      </c>
      <c r="K6" s="1">
        <f>+J6-C6</f>
        <v>92</v>
      </c>
      <c r="L6" s="4">
        <v>12</v>
      </c>
      <c r="M6" s="13">
        <v>43861</v>
      </c>
      <c r="N6" s="1">
        <f>+M6-C6</f>
        <v>184</v>
      </c>
    </row>
    <row r="7" spans="1:15" x14ac:dyDescent="0.2">
      <c r="B7" t="s">
        <v>86</v>
      </c>
      <c r="C7" s="11">
        <v>44681</v>
      </c>
      <c r="D7" s="8">
        <v>128</v>
      </c>
      <c r="E7" s="8">
        <f>+D7*0.5</f>
        <v>64</v>
      </c>
      <c r="F7" s="11">
        <v>44795</v>
      </c>
      <c r="G7" s="5">
        <f>+F7-C7</f>
        <v>114</v>
      </c>
      <c r="H7" s="9">
        <f>+E7/D7-1</f>
        <v>-0.5</v>
      </c>
      <c r="I7">
        <v>27.03</v>
      </c>
      <c r="J7" s="13">
        <v>45110</v>
      </c>
      <c r="K7" s="1">
        <f>+J7-C7</f>
        <v>429</v>
      </c>
      <c r="L7" s="4">
        <v>12.4</v>
      </c>
      <c r="M7" s="13">
        <v>45365</v>
      </c>
      <c r="N7" s="1">
        <f>+M7-C7</f>
        <v>684</v>
      </c>
      <c r="O7" s="4"/>
    </row>
    <row r="8" spans="1:15" x14ac:dyDescent="0.2">
      <c r="B8" t="s">
        <v>60</v>
      </c>
    </row>
    <row r="9" spans="1:15" x14ac:dyDescent="0.2">
      <c r="B9" t="s">
        <v>61</v>
      </c>
    </row>
    <row r="10" spans="1:15" x14ac:dyDescent="0.2">
      <c r="B10" t="s">
        <v>62</v>
      </c>
    </row>
    <row r="11" spans="1:15" x14ac:dyDescent="0.2">
      <c r="B11" t="s">
        <v>64</v>
      </c>
    </row>
    <row r="12" spans="1:15" x14ac:dyDescent="0.2">
      <c r="B12" t="s">
        <v>65</v>
      </c>
    </row>
    <row r="13" spans="1:15" x14ac:dyDescent="0.2">
      <c r="B13" t="s">
        <v>66</v>
      </c>
    </row>
    <row r="14" spans="1:15" x14ac:dyDescent="0.2">
      <c r="B14" t="s">
        <v>67</v>
      </c>
    </row>
    <row r="15" spans="1:15" x14ac:dyDescent="0.2">
      <c r="B15" t="s">
        <v>68</v>
      </c>
    </row>
    <row r="16" spans="1:15" x14ac:dyDescent="0.2">
      <c r="B16" t="s">
        <v>69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  <row r="23" spans="2:2" x14ac:dyDescent="0.2">
      <c r="B23" t="s">
        <v>76</v>
      </c>
    </row>
    <row r="24" spans="2:2" x14ac:dyDescent="0.2">
      <c r="B24" t="s">
        <v>77</v>
      </c>
    </row>
    <row r="25" spans="2:2" x14ac:dyDescent="0.2">
      <c r="B25" t="s">
        <v>78</v>
      </c>
    </row>
    <row r="26" spans="2:2" x14ac:dyDescent="0.2">
      <c r="B26" t="s">
        <v>79</v>
      </c>
    </row>
    <row r="27" spans="2:2" x14ac:dyDescent="0.2">
      <c r="B27" t="s">
        <v>80</v>
      </c>
    </row>
    <row r="28" spans="2:2" x14ac:dyDescent="0.2">
      <c r="B28" t="s">
        <v>81</v>
      </c>
    </row>
    <row r="29" spans="2:2" x14ac:dyDescent="0.2">
      <c r="B29" t="s">
        <v>82</v>
      </c>
    </row>
    <row r="30" spans="2:2" x14ac:dyDescent="0.2">
      <c r="B30" t="s">
        <v>83</v>
      </c>
    </row>
    <row r="31" spans="2:2" x14ac:dyDescent="0.2">
      <c r="B31" t="s">
        <v>84</v>
      </c>
    </row>
    <row r="32" spans="2:2" x14ac:dyDescent="0.2">
      <c r="B32" t="s">
        <v>85</v>
      </c>
    </row>
    <row r="33" spans="2:2" x14ac:dyDescent="0.2">
      <c r="B33" t="s">
        <v>87</v>
      </c>
    </row>
    <row r="34" spans="2:2" x14ac:dyDescent="0.2">
      <c r="B34" t="s">
        <v>88</v>
      </c>
    </row>
    <row r="35" spans="2:2" x14ac:dyDescent="0.2">
      <c r="B35" t="s">
        <v>89</v>
      </c>
    </row>
    <row r="36" spans="2:2" x14ac:dyDescent="0.2">
      <c r="B36" t="s">
        <v>90</v>
      </c>
    </row>
    <row r="37" spans="2:2" x14ac:dyDescent="0.2">
      <c r="B37" t="s">
        <v>96</v>
      </c>
    </row>
    <row r="38" spans="2:2" x14ac:dyDescent="0.2">
      <c r="B38" t="s">
        <v>91</v>
      </c>
    </row>
    <row r="39" spans="2:2" x14ac:dyDescent="0.2">
      <c r="B39" t="s">
        <v>92</v>
      </c>
    </row>
    <row r="40" spans="2:2" x14ac:dyDescent="0.2">
      <c r="B40" t="s">
        <v>93</v>
      </c>
    </row>
    <row r="41" spans="2:2" x14ac:dyDescent="0.2">
      <c r="B41" t="s">
        <v>94</v>
      </c>
    </row>
    <row r="42" spans="2:2" x14ac:dyDescent="0.2">
      <c r="B42" t="s">
        <v>95</v>
      </c>
    </row>
    <row r="43" spans="2:2" x14ac:dyDescent="0.2">
      <c r="B43" t="s">
        <v>97</v>
      </c>
    </row>
    <row r="44" spans="2:2" x14ac:dyDescent="0.2">
      <c r="B44" t="s">
        <v>98</v>
      </c>
    </row>
    <row r="45" spans="2:2" x14ac:dyDescent="0.2">
      <c r="B45" t="s">
        <v>99</v>
      </c>
    </row>
    <row r="46" spans="2:2" x14ac:dyDescent="0.2">
      <c r="B46" t="s">
        <v>104</v>
      </c>
    </row>
    <row r="47" spans="2:2" x14ac:dyDescent="0.2">
      <c r="B47" t="s">
        <v>105</v>
      </c>
    </row>
    <row r="48" spans="2:2" x14ac:dyDescent="0.2">
      <c r="B48" t="s">
        <v>106</v>
      </c>
    </row>
    <row r="49" spans="2:2" x14ac:dyDescent="0.2">
      <c r="B49" t="s">
        <v>107</v>
      </c>
    </row>
    <row r="50" spans="2:2" x14ac:dyDescent="0.2">
      <c r="B50" t="s">
        <v>108</v>
      </c>
    </row>
    <row r="51" spans="2:2" x14ac:dyDescent="0.2">
      <c r="B51" t="s">
        <v>109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Bubbles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2025-01-07T19:05:30Z</dcterms:modified>
</cp:coreProperties>
</file>