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8157F7-99C8-4C2D-9153-89D30E8E8F93}" xr6:coauthVersionLast="47" xr6:coauthVersionMax="47" xr10:uidLastSave="{00000000-0000-0000-0000-000000000000}"/>
  <bookViews>
    <workbookView xWindow="-50085" yWindow="1515" windowWidth="38700" windowHeight="1534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" l="1"/>
  <c r="B74" i="1" s="1"/>
  <c r="B75" i="1" s="1"/>
  <c r="B76" i="1" s="1"/>
  <c r="G73" i="1"/>
  <c r="J73" i="1"/>
  <c r="F73" i="1" s="1"/>
  <c r="H73" i="1" l="1"/>
  <c r="G194" i="1"/>
  <c r="J194" i="1"/>
  <c r="F194" i="1" s="1"/>
  <c r="H194" i="1" l="1"/>
  <c r="G298" i="1" l="1"/>
  <c r="J298" i="1"/>
  <c r="F298" i="1" s="1"/>
  <c r="H298" i="1" l="1"/>
  <c r="G114" i="1"/>
  <c r="J114" i="1"/>
  <c r="F114" i="1" s="1"/>
  <c r="H114" i="1" l="1"/>
  <c r="J117" i="1" l="1"/>
  <c r="F117" i="1" s="1"/>
  <c r="G117" i="1"/>
  <c r="H117" i="1" l="1"/>
  <c r="J116" i="1"/>
  <c r="F116" i="1" s="1"/>
  <c r="G116" i="1"/>
  <c r="G225" i="1"/>
  <c r="J225" i="1"/>
  <c r="F225" i="1" s="1"/>
  <c r="H116" i="1" l="1"/>
  <c r="H225" i="1"/>
  <c r="P5" i="1"/>
  <c r="O5" i="1"/>
  <c r="L5" i="1"/>
  <c r="M5" i="1" s="1"/>
  <c r="G71" i="1" l="1"/>
  <c r="J71" i="1"/>
  <c r="F71" i="1" s="1"/>
  <c r="H71" i="1" l="1"/>
  <c r="G200" i="1"/>
  <c r="J200" i="1"/>
  <c r="F200" i="1" s="1"/>
  <c r="H200" i="1" s="1"/>
  <c r="G297" i="1"/>
  <c r="J297" i="1"/>
  <c r="F297" i="1" s="1"/>
  <c r="H297" i="1" l="1"/>
  <c r="G83" i="1"/>
  <c r="J83" i="1"/>
  <c r="F83" i="1" s="1"/>
  <c r="G68" i="1"/>
  <c r="J68" i="1"/>
  <c r="F68" i="1" s="1"/>
  <c r="H83" i="1" l="1"/>
  <c r="H68" i="1"/>
  <c r="G61" i="1" l="1"/>
  <c r="J61" i="1"/>
  <c r="F61" i="1" s="1"/>
  <c r="G54" i="1"/>
  <c r="J54" i="1"/>
  <c r="F54" i="1" s="1"/>
  <c r="H61" i="1" l="1"/>
  <c r="H54" i="1"/>
  <c r="G84" i="1"/>
  <c r="J84" i="1" l="1"/>
  <c r="F84" i="1" s="1"/>
  <c r="H84" i="1" s="1"/>
  <c r="G80" i="1"/>
  <c r="J80" i="1"/>
  <c r="F80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9" i="1"/>
  <c r="J79" i="1"/>
  <c r="F79" i="1" s="1"/>
  <c r="G69" i="1"/>
  <c r="J69" i="1"/>
  <c r="F69" i="1" s="1"/>
  <c r="H80" i="1" l="1"/>
  <c r="H64" i="1"/>
  <c r="H35" i="1"/>
  <c r="H69" i="1"/>
  <c r="H55" i="1"/>
  <c r="H56" i="1"/>
  <c r="H79" i="1"/>
  <c r="J76" i="1" l="1"/>
  <c r="F76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1" i="1" l="1"/>
  <c r="J191" i="1"/>
  <c r="F191" i="1" s="1"/>
  <c r="H191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4" i="1" l="1"/>
  <c r="F404" i="1" s="1"/>
  <c r="G404" i="1"/>
  <c r="H404" i="1" l="1"/>
  <c r="J82" i="1"/>
  <c r="F82" i="1" s="1"/>
  <c r="G82" i="1"/>
  <c r="H82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1" i="1" l="1"/>
  <c r="G81" i="1"/>
  <c r="J81" i="1"/>
  <c r="F81" i="1" s="1"/>
  <c r="G27" i="1"/>
  <c r="H81" i="1" l="1"/>
  <c r="G125" i="1"/>
  <c r="J125" i="1"/>
  <c r="F125" i="1" s="1"/>
  <c r="G156" i="1"/>
  <c r="J156" i="1"/>
  <c r="F156" i="1" s="1"/>
  <c r="H125" i="1" l="1"/>
  <c r="H156" i="1"/>
  <c r="J155" i="1"/>
  <c r="F155" i="1" s="1"/>
  <c r="G155" i="1"/>
  <c r="F12" i="5" a="1"/>
  <c r="F12" i="5" s="1"/>
  <c r="G296" i="1"/>
  <c r="J296" i="1"/>
  <c r="F296" i="1" s="1"/>
  <c r="G299" i="1"/>
  <c r="J299" i="1"/>
  <c r="E299" i="1"/>
  <c r="H155" i="1" l="1"/>
  <c r="F299" i="1"/>
  <c r="H299" i="1" s="1"/>
  <c r="H296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6" i="1"/>
  <c r="F126" i="1" s="1"/>
  <c r="G126" i="1"/>
  <c r="H126" i="1" l="1"/>
  <c r="G118" i="1"/>
  <c r="J118" i="1"/>
  <c r="F118" i="1" s="1"/>
  <c r="H118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9" i="1"/>
  <c r="J119" i="1"/>
  <c r="F119" i="1" s="1"/>
  <c r="G63" i="1"/>
  <c r="J63" i="1"/>
  <c r="F63" i="1" s="1"/>
  <c r="G95" i="1"/>
  <c r="J95" i="1"/>
  <c r="F95" i="1" s="1"/>
  <c r="H119" i="1" l="1"/>
  <c r="H49" i="1"/>
  <c r="H48" i="1"/>
  <c r="H63" i="1"/>
  <c r="H95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3" i="1" l="1"/>
  <c r="J113" i="1"/>
  <c r="F113" i="1" s="1"/>
  <c r="H113" i="1" l="1"/>
  <c r="G193" i="1"/>
  <c r="J193" i="1"/>
  <c r="F193" i="1" s="1"/>
  <c r="H193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6" i="1"/>
  <c r="J32" i="1"/>
  <c r="F32" i="1" s="1" a="1"/>
  <c r="F32" i="1" s="1"/>
  <c r="H32" i="1" s="1"/>
  <c r="F186" i="1"/>
  <c r="H51" i="1" l="1"/>
  <c r="H76" i="1"/>
  <c r="G74" i="1"/>
  <c r="J74" i="1"/>
  <c r="F74" i="1" s="1"/>
  <c r="H74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6" i="1" l="1"/>
  <c r="J196" i="1"/>
  <c r="F196" i="1" s="1"/>
  <c r="J115" i="1"/>
  <c r="F115" i="1" s="1"/>
  <c r="G115" i="1"/>
  <c r="G127" i="1"/>
  <c r="J127" i="1"/>
  <c r="F127" i="1" s="1"/>
  <c r="H196" i="1" l="1"/>
  <c r="H127" i="1"/>
  <c r="H115" i="1"/>
  <c r="J28" i="1"/>
  <c r="F28" i="1" s="1"/>
  <c r="H28" i="1" s="1"/>
  <c r="J27" i="1"/>
  <c r="F27" i="1" s="1"/>
  <c r="H27" i="1" s="1"/>
  <c r="J24" i="1"/>
  <c r="J25" i="1" s="1"/>
  <c r="G215" i="1" l="1"/>
  <c r="J215" i="1"/>
  <c r="F215" i="1" s="1"/>
  <c r="G77" i="1"/>
  <c r="J77" i="1"/>
  <c r="F77" i="1" s="1"/>
  <c r="H77" i="1" l="1"/>
  <c r="H215" i="1"/>
  <c r="J78" i="1"/>
  <c r="F78" i="1" s="1"/>
  <c r="H78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0" i="1"/>
  <c r="J220" i="1"/>
  <c r="F220" i="1" s="1"/>
  <c r="G75" i="1"/>
  <c r="J75" i="1"/>
  <c r="F75" i="1" s="1"/>
  <c r="H75" i="1" l="1"/>
  <c r="H22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5" i="1"/>
  <c r="F195" i="1"/>
  <c r="H195" i="1" l="1"/>
  <c r="H57" i="1" l="1"/>
  <c r="G192" i="1"/>
  <c r="F192" i="1"/>
  <c r="F22" i="1"/>
  <c r="G22" i="1"/>
  <c r="H192" i="1" l="1"/>
  <c r="H22" i="1"/>
  <c r="G217" i="1"/>
  <c r="F217" i="1"/>
  <c r="H37" i="1" l="1"/>
  <c r="H217" i="1"/>
  <c r="G72" i="1"/>
  <c r="H72" i="1" l="1"/>
  <c r="F7" i="1"/>
  <c r="G53" i="1" l="1"/>
  <c r="H53" i="1" l="1"/>
  <c r="G224" i="1"/>
  <c r="F224" i="1"/>
  <c r="G223" i="1"/>
  <c r="F223" i="1"/>
  <c r="G222" i="1"/>
  <c r="F222" i="1"/>
  <c r="G221" i="1"/>
  <c r="F221" i="1"/>
  <c r="G219" i="1"/>
  <c r="F219" i="1"/>
  <c r="G218" i="1"/>
  <c r="F218" i="1"/>
  <c r="G216" i="1"/>
  <c r="F216" i="1"/>
  <c r="G214" i="1"/>
  <c r="F214" i="1"/>
  <c r="H5" i="1"/>
  <c r="H7" i="1"/>
  <c r="H223" i="1" l="1"/>
  <c r="H25" i="1"/>
  <c r="H12" i="1"/>
  <c r="H222" i="1"/>
  <c r="H224" i="1"/>
  <c r="H17" i="1"/>
  <c r="H218" i="1"/>
  <c r="H24" i="1"/>
  <c r="H219" i="1"/>
  <c r="H15" i="1"/>
  <c r="H214" i="1"/>
  <c r="H216" i="1"/>
  <c r="H14" i="1"/>
  <c r="H19" i="1"/>
  <c r="H221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94" i="1" s="1"/>
  <c r="B205" i="1" s="1"/>
  <c r="B206" i="1" s="1"/>
  <c r="B207" i="1" s="1"/>
  <c r="B220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98" i="1" l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A30" i="4"/>
  <c r="B10" i="5" l="1"/>
  <c r="A27" i="4" l="1"/>
  <c r="A28" i="4" l="1"/>
  <c r="A29" i="4" l="1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<sst xmlns="http://schemas.openxmlformats.org/spreadsheetml/2006/main" count="1642" uniqueCount="1200">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</sst>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calcChain" Target="calcChain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 refreshError="1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21.712676999999999</v>
          </cell>
        </row>
        <row r="5">
          <cell r="N5">
            <v>1062.7939999999999</v>
          </cell>
        </row>
        <row r="6">
          <cell r="N6">
            <v>116.607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6"/>
  <sheetViews>
    <sheetView tabSelected="1" zoomScale="220" zoomScaleNormal="220" workbookViewId="0">
      <pane xSplit="3" ySplit="3" topLeftCell="D69" activePane="bottomRight" state="frozen"/>
      <selection pane="topRight" activeCell="C1" sqref="C1"/>
      <selection pane="bottomLeft" activeCell="A4" sqref="A4"/>
      <selection pane="bottomRight" activeCell="J70" sqref="J7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RANDBETWEEN(1,B215)</f>
        <v>105</v>
      </c>
    </row>
    <row r="2" spans="1:30" x14ac:dyDescent="0.2">
      <c r="K2" s="9">
        <f>MIN(K4:K76)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3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8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/>
      <c r="B73" s="1">
        <f t="shared" si="7"/>
        <v>62</v>
      </c>
      <c r="C73" s="5" t="s">
        <v>691</v>
      </c>
      <c r="D73" t="s">
        <v>692</v>
      </c>
      <c r="E73" s="7">
        <v>245</v>
      </c>
      <c r="F73" s="6">
        <f>+E73*J73</f>
        <v>5319.6058649999995</v>
      </c>
      <c r="G73" s="6">
        <f>+[116]Main!$N$5-[116]Main!$N$6</f>
        <v>946.1869999999999</v>
      </c>
      <c r="H73" s="6">
        <f>+F73-G73</f>
        <v>4373.4188649999996</v>
      </c>
      <c r="I73" s="3" t="s">
        <v>1098</v>
      </c>
      <c r="J73" s="6">
        <f>+[116]Main!$N$3</f>
        <v>21.712676999999999</v>
      </c>
      <c r="K73" s="9">
        <v>45556</v>
      </c>
    </row>
    <row r="74" spans="1:30" x14ac:dyDescent="0.2">
      <c r="A74" t="s">
        <v>339</v>
      </c>
      <c r="B74" s="1">
        <f t="shared" si="7"/>
        <v>63</v>
      </c>
      <c r="C74" s="5" t="s">
        <v>438</v>
      </c>
      <c r="D74" t="s">
        <v>439</v>
      </c>
      <c r="E74" s="7">
        <v>93.89</v>
      </c>
      <c r="F74" s="6">
        <f>+E74*J74</f>
        <v>4506.7392474500002</v>
      </c>
      <c r="G74" s="6">
        <f>+[64]Main!$L$5-[64]Main!$L$6</f>
        <v>136.32699999999997</v>
      </c>
      <c r="H74" s="6">
        <f t="shared" si="9"/>
        <v>4370.41224745</v>
      </c>
      <c r="I74" s="3" t="s">
        <v>1098</v>
      </c>
      <c r="J74" s="6">
        <f>+[64]Main!$L$3</f>
        <v>48.000205000000001</v>
      </c>
      <c r="K74" s="9">
        <v>45540</v>
      </c>
    </row>
    <row r="75" spans="1:30" x14ac:dyDescent="0.2">
      <c r="A75" t="s">
        <v>339</v>
      </c>
      <c r="B75" s="1">
        <f t="shared" si="7"/>
        <v>64</v>
      </c>
      <c r="C75" s="5" t="s">
        <v>136</v>
      </c>
      <c r="D75" s="1" t="s">
        <v>137</v>
      </c>
      <c r="E75" s="3">
        <v>28.45</v>
      </c>
      <c r="F75" s="6">
        <f>+J75*E75</f>
        <v>4684.8139600499999</v>
      </c>
      <c r="G75" s="6">
        <f>+[65]Main!$L$5-[65]Main!$L$6</f>
        <v>673.06</v>
      </c>
      <c r="H75" s="6">
        <f>+F75-G75</f>
        <v>4011.7539600499999</v>
      </c>
      <c r="I75" s="3" t="s">
        <v>1098</v>
      </c>
      <c r="J75" s="6">
        <f>+[65]Main!$L$3</f>
        <v>164.668329</v>
      </c>
      <c r="K75" s="9">
        <v>45540</v>
      </c>
    </row>
    <row r="76" spans="1:30" x14ac:dyDescent="0.2">
      <c r="A76"/>
      <c r="B76" s="1">
        <f t="shared" si="7"/>
        <v>65</v>
      </c>
      <c r="C76" s="5" t="s">
        <v>412</v>
      </c>
      <c r="D76" t="s">
        <v>413</v>
      </c>
      <c r="E76" s="19">
        <v>3.14</v>
      </c>
      <c r="F76" s="6">
        <f>+E76*J76/HKD</f>
        <v>7410.5214572128207</v>
      </c>
      <c r="G76" s="6">
        <f>([66]Main!$K$5-[66]Main!$K$6)/HKD</f>
        <v>3986.4565384615375</v>
      </c>
      <c r="H76" s="6">
        <f t="shared" ref="H76" si="11">F76-G76</f>
        <v>3424.0649187512831</v>
      </c>
      <c r="I76" s="3" t="s">
        <v>1098</v>
      </c>
      <c r="J76" s="6">
        <f>+[66]Main!$K$3</f>
        <v>18408.301708999999</v>
      </c>
      <c r="K76" s="9">
        <v>45539</v>
      </c>
    </row>
    <row r="77" spans="1:30" x14ac:dyDescent="0.2">
      <c r="A77"/>
      <c r="B77" s="1">
        <f t="shared" si="7"/>
        <v>66</v>
      </c>
      <c r="C77" s="5" t="s">
        <v>355</v>
      </c>
      <c r="D77" t="s">
        <v>703</v>
      </c>
      <c r="E77" s="3">
        <v>12.01</v>
      </c>
      <c r="F77" s="6">
        <f>+E77*J77</f>
        <v>8881.6571062399998</v>
      </c>
      <c r="G77" s="6">
        <f>+[67]Main!$K$5-[67]Main!$K$6</f>
        <v>5617.777</v>
      </c>
      <c r="H77" s="6">
        <f>+F77-G77</f>
        <v>3263.8801062399998</v>
      </c>
      <c r="I77" s="3" t="s">
        <v>1098</v>
      </c>
      <c r="J77" s="6">
        <f>+[67]Main!$K$3</f>
        <v>739.52182400000004</v>
      </c>
      <c r="K77" s="9">
        <v>45540</v>
      </c>
    </row>
    <row r="78" spans="1:30" x14ac:dyDescent="0.2">
      <c r="A78"/>
      <c r="B78" s="1">
        <f t="shared" si="7"/>
        <v>67</v>
      </c>
      <c r="C78" s="5" t="s">
        <v>73</v>
      </c>
      <c r="D78" s="1" t="s">
        <v>74</v>
      </c>
      <c r="E78" s="7">
        <v>87</v>
      </c>
      <c r="F78" s="6">
        <f>+E78*J78</f>
        <v>21113.629887000003</v>
      </c>
      <c r="G78" s="6">
        <f>+[68]Main!$K$5-[68]Main!$K$6</f>
        <v>18458.399999999998</v>
      </c>
      <c r="H78" s="6">
        <f t="shared" si="9"/>
        <v>2655.229887000005</v>
      </c>
      <c r="I78" s="3" t="s">
        <v>1098</v>
      </c>
      <c r="J78" s="6">
        <f>+[68]Main!$K$3</f>
        <v>242.68540100000001</v>
      </c>
      <c r="K78" s="9">
        <v>45537</v>
      </c>
      <c r="AC78" s="1">
        <v>2008</v>
      </c>
    </row>
    <row r="79" spans="1:30" x14ac:dyDescent="0.2">
      <c r="A79" t="s">
        <v>339</v>
      </c>
      <c r="B79" s="1">
        <f t="shared" si="7"/>
        <v>68</v>
      </c>
      <c r="C79" s="5" t="s">
        <v>126</v>
      </c>
      <c r="D79" s="1" t="s">
        <v>127</v>
      </c>
      <c r="E79" s="3">
        <v>16.22</v>
      </c>
      <c r="F79" s="6">
        <f>+E79*J79</f>
        <v>2695.3422799999998</v>
      </c>
      <c r="G79" s="6">
        <f>+[69]Main!$K$5-[69]Main!$K$6</f>
        <v>501</v>
      </c>
      <c r="H79" s="6">
        <f t="shared" ref="H79:H84" si="12">+F79-G79</f>
        <v>2194.3422799999998</v>
      </c>
      <c r="I79" s="3" t="s">
        <v>1098</v>
      </c>
      <c r="J79" s="6">
        <f>+[69]Main!$K$3</f>
        <v>166.17400000000001</v>
      </c>
      <c r="K79" s="9">
        <v>45541</v>
      </c>
    </row>
    <row r="80" spans="1:30" x14ac:dyDescent="0.2">
      <c r="A80" t="s">
        <v>339</v>
      </c>
      <c r="B80" s="1">
        <f t="shared" si="7"/>
        <v>69</v>
      </c>
      <c r="C80" s="5" t="s">
        <v>373</v>
      </c>
      <c r="D80" t="s">
        <v>374</v>
      </c>
      <c r="E80" s="44">
        <v>51800</v>
      </c>
      <c r="F80" s="6">
        <f>+E80*J80/KRW</f>
        <v>2777.1378925331474</v>
      </c>
      <c r="G80" s="6">
        <f>([70]Main!$L$5-[70]Main!$L$6)/KRW</f>
        <v>792.45638520586181</v>
      </c>
      <c r="H80" s="6">
        <f t="shared" si="12"/>
        <v>1984.6815073272855</v>
      </c>
      <c r="I80" s="3" t="s">
        <v>1098</v>
      </c>
      <c r="J80" s="6">
        <f>+[70]Main!$L$3</f>
        <v>76.826999999999998</v>
      </c>
      <c r="K80" s="9">
        <v>45542</v>
      </c>
    </row>
    <row r="81" spans="1:30" x14ac:dyDescent="0.2">
      <c r="A81" t="s">
        <v>339</v>
      </c>
      <c r="B81" s="1">
        <f t="shared" si="7"/>
        <v>70</v>
      </c>
      <c r="C81" s="5" t="s">
        <v>696</v>
      </c>
      <c r="D81" t="s">
        <v>697</v>
      </c>
      <c r="E81" s="3">
        <v>25.25</v>
      </c>
      <c r="F81" s="6">
        <f>E81*J81</f>
        <v>4272.5860572500005</v>
      </c>
      <c r="G81" s="6">
        <f>[71]Main!$K$5-[71]Main!$K$6</f>
        <v>1347.038</v>
      </c>
      <c r="H81" s="6">
        <f t="shared" si="12"/>
        <v>2925.5480572500005</v>
      </c>
      <c r="I81" s="3" t="s">
        <v>1098</v>
      </c>
      <c r="J81" s="6">
        <f>[71]Main!$K$3</f>
        <v>169.21132900000001</v>
      </c>
      <c r="K81" s="9">
        <v>45545</v>
      </c>
    </row>
    <row r="82" spans="1:30" x14ac:dyDescent="0.2">
      <c r="A82" s="1" t="s">
        <v>339</v>
      </c>
      <c r="B82" s="1">
        <f t="shared" si="7"/>
        <v>71</v>
      </c>
      <c r="C82" s="5" t="s">
        <v>217</v>
      </c>
      <c r="D82" s="1" t="s">
        <v>218</v>
      </c>
      <c r="E82" s="3">
        <v>10.61</v>
      </c>
      <c r="F82" s="6">
        <f>+E82*J82</f>
        <v>3220.2821819199999</v>
      </c>
      <c r="G82" s="6">
        <f>+[72]Main!$I$5-[72]Main!$I$6</f>
        <v>417.97200000000004</v>
      </c>
      <c r="H82" s="6">
        <f t="shared" si="12"/>
        <v>2802.3101819199996</v>
      </c>
      <c r="I82" s="3" t="s">
        <v>1098</v>
      </c>
      <c r="J82" s="6">
        <f>+[72]Main!$I$3</f>
        <v>303.51387199999999</v>
      </c>
      <c r="K82" s="9">
        <v>45525</v>
      </c>
    </row>
    <row r="83" spans="1:30" x14ac:dyDescent="0.2">
      <c r="B83" s="1">
        <f t="shared" si="7"/>
        <v>72</v>
      </c>
      <c r="C83" s="41" t="s">
        <v>1192</v>
      </c>
      <c r="D83" t="s">
        <v>1193</v>
      </c>
      <c r="E83" s="3">
        <v>49.43</v>
      </c>
      <c r="F83" s="6">
        <f>+E83*J83</f>
        <v>1921.42289142</v>
      </c>
      <c r="G83" s="6">
        <f>+[73]Main!$J$5-[73]Main!$J$6</f>
        <v>294.60500000000002</v>
      </c>
      <c r="H83" s="6">
        <f t="shared" si="12"/>
        <v>1626.81789142</v>
      </c>
      <c r="I83" s="3" t="s">
        <v>1098</v>
      </c>
      <c r="J83" s="6">
        <f>+[73]Main!$J$3</f>
        <v>38.871594000000002</v>
      </c>
      <c r="K83" s="9">
        <v>45546</v>
      </c>
      <c r="AC83" s="1">
        <v>1999</v>
      </c>
    </row>
    <row r="84" spans="1:30" x14ac:dyDescent="0.2">
      <c r="A84" t="s">
        <v>339</v>
      </c>
      <c r="B84" s="1">
        <f>+B83+1</f>
        <v>73</v>
      </c>
      <c r="C84" s="5" t="s">
        <v>375</v>
      </c>
      <c r="D84" t="s">
        <v>376</v>
      </c>
      <c r="E84" s="7">
        <v>10.7</v>
      </c>
      <c r="F84" s="6">
        <f>+E84*J84/HKD</f>
        <v>1352.1643102179487</v>
      </c>
      <c r="G84" s="6">
        <f>([74]Main!$J$6-[74]Main!$J$7)/HKD</f>
        <v>376.08884615384613</v>
      </c>
      <c r="H84" s="6">
        <f t="shared" si="12"/>
        <v>976.07546406410256</v>
      </c>
      <c r="I84" s="3" t="s">
        <v>1143</v>
      </c>
      <c r="J84" s="6">
        <f>+[74]Main!$J$4</f>
        <v>985.68987100000004</v>
      </c>
      <c r="K84" s="9">
        <v>45543</v>
      </c>
      <c r="AD84" s="1">
        <v>2012</v>
      </c>
    </row>
    <row r="85" spans="1:30" x14ac:dyDescent="0.2">
      <c r="A85"/>
      <c r="B85">
        <f>B84</f>
        <v>73</v>
      </c>
      <c r="C85" s="5" t="s">
        <v>375</v>
      </c>
      <c r="D85" t="s">
        <v>1176</v>
      </c>
      <c r="E85" s="7"/>
      <c r="F85" s="6"/>
      <c r="J85" s="6"/>
      <c r="K85" s="9"/>
    </row>
    <row r="86" spans="1:30" x14ac:dyDescent="0.2">
      <c r="A86"/>
      <c r="B86" s="1">
        <f>+B85+1</f>
        <v>74</v>
      </c>
      <c r="C86" s="1" t="s">
        <v>115</v>
      </c>
      <c r="D86" s="1" t="s">
        <v>116</v>
      </c>
      <c r="E86" s="3">
        <v>33.17</v>
      </c>
    </row>
    <row r="87" spans="1:30" x14ac:dyDescent="0.2">
      <c r="A87" s="1" t="s">
        <v>339</v>
      </c>
      <c r="B87" s="1">
        <f t="shared" ref="B87:B149" si="13">+B86+1</f>
        <v>75</v>
      </c>
      <c r="C87" s="1" t="s">
        <v>111</v>
      </c>
      <c r="D87" s="1" t="s">
        <v>112</v>
      </c>
      <c r="E87" s="7">
        <v>16.2</v>
      </c>
      <c r="F87" s="6">
        <v>1690</v>
      </c>
    </row>
    <row r="88" spans="1:30" x14ac:dyDescent="0.2">
      <c r="A88"/>
      <c r="B88" s="1">
        <f t="shared" si="13"/>
        <v>76</v>
      </c>
      <c r="C88" t="s">
        <v>377</v>
      </c>
      <c r="D88" t="s">
        <v>378</v>
      </c>
    </row>
    <row r="89" spans="1:30" x14ac:dyDescent="0.2">
      <c r="A89"/>
      <c r="B89" s="1">
        <f t="shared" si="13"/>
        <v>77</v>
      </c>
      <c r="C89" t="s">
        <v>1188</v>
      </c>
      <c r="D89" t="s">
        <v>1189</v>
      </c>
      <c r="E89" s="3">
        <v>3.04</v>
      </c>
      <c r="AC89" s="1">
        <v>2018</v>
      </c>
    </row>
    <row r="90" spans="1:30" x14ac:dyDescent="0.2">
      <c r="B90" s="1">
        <f t="shared" si="13"/>
        <v>78</v>
      </c>
      <c r="C90" t="s">
        <v>371</v>
      </c>
      <c r="D90" t="s">
        <v>372</v>
      </c>
    </row>
    <row r="91" spans="1:30" x14ac:dyDescent="0.2">
      <c r="A91" t="s">
        <v>339</v>
      </c>
      <c r="B91" s="1">
        <f t="shared" si="13"/>
        <v>79</v>
      </c>
      <c r="C91" s="1" t="s">
        <v>132</v>
      </c>
      <c r="D91" s="1" t="s">
        <v>133</v>
      </c>
      <c r="E91" s="3">
        <v>38.840000000000003</v>
      </c>
      <c r="F91" s="6"/>
    </row>
    <row r="92" spans="1:30" x14ac:dyDescent="0.2">
      <c r="B92" s="1">
        <f t="shared" si="13"/>
        <v>80</v>
      </c>
      <c r="C92" t="s">
        <v>279</v>
      </c>
      <c r="D92" t="s">
        <v>280</v>
      </c>
    </row>
    <row r="93" spans="1:30" x14ac:dyDescent="0.2">
      <c r="B93" s="1">
        <f t="shared" si="13"/>
        <v>81</v>
      </c>
      <c r="C93" t="s">
        <v>698</v>
      </c>
      <c r="D93" t="s">
        <v>699</v>
      </c>
      <c r="E93" s="7"/>
      <c r="F93" s="6"/>
    </row>
    <row r="94" spans="1:30" x14ac:dyDescent="0.2">
      <c r="A94"/>
      <c r="B94" s="1">
        <f t="shared" si="13"/>
        <v>82</v>
      </c>
      <c r="C94" t="s">
        <v>363</v>
      </c>
      <c r="D94" t="s">
        <v>364</v>
      </c>
    </row>
    <row r="95" spans="1:30" x14ac:dyDescent="0.2">
      <c r="A95" t="s">
        <v>339</v>
      </c>
      <c r="B95" s="1">
        <f t="shared" si="13"/>
        <v>83</v>
      </c>
      <c r="C95" s="5" t="s">
        <v>113</v>
      </c>
      <c r="D95" s="1" t="s">
        <v>114</v>
      </c>
      <c r="E95" s="3">
        <v>29.12</v>
      </c>
      <c r="F95" s="6">
        <f>+E95*J95</f>
        <v>3086.8866246400003</v>
      </c>
      <c r="G95" s="6">
        <f>+[75]Main!$L$5-[75]Main!$L$6</f>
        <v>482.26800000000003</v>
      </c>
      <c r="H95" s="6">
        <f>+F95-G95</f>
        <v>2604.6186246400002</v>
      </c>
      <c r="I95" s="3" t="s">
        <v>425</v>
      </c>
      <c r="J95" s="6">
        <f>+[75]Main!$L$3</f>
        <v>106.00572200000001</v>
      </c>
      <c r="K95" s="9">
        <v>44963</v>
      </c>
    </row>
    <row r="96" spans="1:30" x14ac:dyDescent="0.2">
      <c r="A96"/>
      <c r="B96" s="1">
        <f t="shared" si="13"/>
        <v>84</v>
      </c>
      <c r="C96" t="s">
        <v>361</v>
      </c>
      <c r="D96" t="s">
        <v>362</v>
      </c>
    </row>
    <row r="97" spans="1:29" x14ac:dyDescent="0.2">
      <c r="B97" s="1">
        <f t="shared" si="13"/>
        <v>85</v>
      </c>
      <c r="C97" t="s">
        <v>275</v>
      </c>
      <c r="D97" t="s">
        <v>276</v>
      </c>
    </row>
    <row r="98" spans="1:29" x14ac:dyDescent="0.2">
      <c r="B98" s="1">
        <f t="shared" si="13"/>
        <v>86</v>
      </c>
      <c r="C98" t="s">
        <v>272</v>
      </c>
      <c r="D98" t="s">
        <v>273</v>
      </c>
    </row>
    <row r="99" spans="1:29" x14ac:dyDescent="0.2">
      <c r="B99" s="1">
        <f t="shared" si="13"/>
        <v>87</v>
      </c>
      <c r="C99" t="s">
        <v>367</v>
      </c>
      <c r="D99" t="s">
        <v>368</v>
      </c>
    </row>
    <row r="100" spans="1:29" x14ac:dyDescent="0.2">
      <c r="A100"/>
      <c r="B100" s="1">
        <f t="shared" si="13"/>
        <v>88</v>
      </c>
      <c r="C100" t="s">
        <v>1084</v>
      </c>
      <c r="D100" t="s">
        <v>1085</v>
      </c>
    </row>
    <row r="101" spans="1:29" x14ac:dyDescent="0.2">
      <c r="A101"/>
      <c r="B101" s="1">
        <f t="shared" si="13"/>
        <v>89</v>
      </c>
      <c r="C101" t="s">
        <v>1082</v>
      </c>
      <c r="D101" t="s">
        <v>1083</v>
      </c>
      <c r="E101" s="7"/>
    </row>
    <row r="102" spans="1:29" x14ac:dyDescent="0.2">
      <c r="A102"/>
      <c r="B102" s="1">
        <f t="shared" si="13"/>
        <v>90</v>
      </c>
      <c r="C102" t="s">
        <v>607</v>
      </c>
      <c r="D102" t="s">
        <v>608</v>
      </c>
    </row>
    <row r="103" spans="1:29" x14ac:dyDescent="0.2">
      <c r="B103" s="1">
        <f t="shared" si="13"/>
        <v>91</v>
      </c>
      <c r="C103" s="1" t="s">
        <v>117</v>
      </c>
      <c r="D103" s="1" t="s">
        <v>118</v>
      </c>
      <c r="E103" s="3">
        <v>83.97</v>
      </c>
    </row>
    <row r="104" spans="1:29" x14ac:dyDescent="0.2">
      <c r="A104"/>
      <c r="B104" s="1">
        <f t="shared" si="13"/>
        <v>92</v>
      </c>
      <c r="C104" t="s">
        <v>1088</v>
      </c>
      <c r="D104" t="s">
        <v>1089</v>
      </c>
      <c r="F104" s="6"/>
    </row>
    <row r="105" spans="1:29" x14ac:dyDescent="0.2">
      <c r="A105"/>
      <c r="B105" s="1">
        <f t="shared" si="13"/>
        <v>93</v>
      </c>
      <c r="C105" t="s">
        <v>1146</v>
      </c>
      <c r="D105" t="s">
        <v>1147</v>
      </c>
      <c r="F105" s="6"/>
    </row>
    <row r="106" spans="1:29" x14ac:dyDescent="0.2">
      <c r="A106"/>
      <c r="B106" s="1">
        <f t="shared" si="13"/>
        <v>94</v>
      </c>
      <c r="C106" t="s">
        <v>1093</v>
      </c>
      <c r="F106" s="6"/>
    </row>
    <row r="107" spans="1:29" x14ac:dyDescent="0.2">
      <c r="A107"/>
      <c r="B107" s="1">
        <f t="shared" si="13"/>
        <v>95</v>
      </c>
      <c r="C107" t="s">
        <v>1094</v>
      </c>
      <c r="F107" s="6"/>
    </row>
    <row r="108" spans="1:29" x14ac:dyDescent="0.2">
      <c r="A108"/>
      <c r="B108" s="1">
        <f t="shared" si="13"/>
        <v>96</v>
      </c>
      <c r="C108" t="s">
        <v>1092</v>
      </c>
      <c r="F108" s="6"/>
    </row>
    <row r="109" spans="1:29" x14ac:dyDescent="0.2">
      <c r="A109"/>
      <c r="B109" s="1">
        <f t="shared" si="13"/>
        <v>97</v>
      </c>
      <c r="C109" t="s">
        <v>1177</v>
      </c>
      <c r="D109" s="1" t="s">
        <v>1178</v>
      </c>
      <c r="F109" s="6"/>
    </row>
    <row r="110" spans="1:29" x14ac:dyDescent="0.2">
      <c r="A110" t="s">
        <v>339</v>
      </c>
      <c r="B110" s="1">
        <f t="shared" si="13"/>
        <v>98</v>
      </c>
      <c r="C110" t="s">
        <v>694</v>
      </c>
      <c r="D110" t="s">
        <v>695</v>
      </c>
    </row>
    <row r="111" spans="1:29" x14ac:dyDescent="0.2">
      <c r="A111"/>
      <c r="B111" s="1">
        <f t="shared" si="13"/>
        <v>99</v>
      </c>
      <c r="C111" s="1" t="s">
        <v>140</v>
      </c>
      <c r="D111" s="1" t="s">
        <v>141</v>
      </c>
      <c r="E111" s="3">
        <v>60.72</v>
      </c>
      <c r="F111" s="6"/>
    </row>
    <row r="112" spans="1:29" x14ac:dyDescent="0.2">
      <c r="A112"/>
      <c r="B112" s="1">
        <f t="shared" si="13"/>
        <v>100</v>
      </c>
      <c r="C112" t="s">
        <v>311</v>
      </c>
      <c r="D112" t="s">
        <v>312</v>
      </c>
      <c r="E112" s="3">
        <v>4.26</v>
      </c>
      <c r="F112" s="6"/>
      <c r="AC112" s="1">
        <v>2011</v>
      </c>
    </row>
    <row r="113" spans="1:11" x14ac:dyDescent="0.2">
      <c r="A113" t="s">
        <v>339</v>
      </c>
      <c r="B113" s="1">
        <f t="shared" si="13"/>
        <v>101</v>
      </c>
      <c r="C113" s="5" t="s">
        <v>146</v>
      </c>
      <c r="D113" s="1" t="s">
        <v>147</v>
      </c>
      <c r="E113" s="3">
        <v>26.48</v>
      </c>
      <c r="F113" s="6">
        <f>+E113*J113</f>
        <v>2554.6579999999999</v>
      </c>
      <c r="G113" s="6">
        <f>+[76]Main!$J$5-[76]Main!$J$6</f>
        <v>953.38400000000013</v>
      </c>
      <c r="H113" s="6">
        <f t="shared" ref="H113:H119" si="14">+F113-G113</f>
        <v>1601.2739999999999</v>
      </c>
      <c r="I113" s="3" t="s">
        <v>448</v>
      </c>
      <c r="J113" s="6">
        <f>+[76]Main!$J$3</f>
        <v>96.474999999999994</v>
      </c>
      <c r="K113" s="9">
        <v>44955</v>
      </c>
    </row>
    <row r="114" spans="1:11" x14ac:dyDescent="0.2">
      <c r="A114" t="s">
        <v>339</v>
      </c>
      <c r="B114" s="1">
        <f t="shared" si="13"/>
        <v>102</v>
      </c>
      <c r="C114" s="5" t="s">
        <v>864</v>
      </c>
      <c r="D114" t="s">
        <v>865</v>
      </c>
      <c r="E114" s="3">
        <v>29.07</v>
      </c>
      <c r="F114" s="6">
        <f>+E114*J114</f>
        <v>2725.96041216</v>
      </c>
      <c r="G114" s="6">
        <f>+[77]Main!$J$5-[77]Main!$J$6</f>
        <v>511.75100000000003</v>
      </c>
      <c r="H114" s="6">
        <f>+F114-G114</f>
        <v>2214.2094121599998</v>
      </c>
      <c r="I114" s="3" t="s">
        <v>1098</v>
      </c>
      <c r="J114" s="6">
        <f>+[77]Main!$J$3</f>
        <v>93.772288000000003</v>
      </c>
      <c r="K114" s="9">
        <v>45554</v>
      </c>
    </row>
    <row r="115" spans="1:11" x14ac:dyDescent="0.2">
      <c r="A115" t="s">
        <v>339</v>
      </c>
      <c r="B115" s="1">
        <f t="shared" si="13"/>
        <v>103</v>
      </c>
      <c r="C115" s="5" t="s">
        <v>159</v>
      </c>
      <c r="D115" s="1" t="s">
        <v>160</v>
      </c>
      <c r="E115" s="7">
        <v>46.19</v>
      </c>
      <c r="F115" s="6">
        <f>+E115*J115</f>
        <v>3249.6786968599999</v>
      </c>
      <c r="G115" s="6">
        <f>+[78]Main!$K$5-[78]Main!$K$6</f>
        <v>1178.8610000000001</v>
      </c>
      <c r="H115" s="6">
        <f t="shared" si="14"/>
        <v>2070.8176968600001</v>
      </c>
      <c r="I115" s="3" t="s">
        <v>305</v>
      </c>
      <c r="J115" s="6">
        <f>+[78]Main!$K$3</f>
        <v>70.354594000000006</v>
      </c>
      <c r="K115" s="9">
        <v>44827</v>
      </c>
    </row>
    <row r="116" spans="1:11" x14ac:dyDescent="0.2">
      <c r="A116" t="s">
        <v>339</v>
      </c>
      <c r="B116" s="1">
        <f t="shared" si="13"/>
        <v>104</v>
      </c>
      <c r="C116" s="5" t="s">
        <v>724</v>
      </c>
      <c r="D116" t="s">
        <v>725</v>
      </c>
      <c r="E116" s="3">
        <v>45.02</v>
      </c>
      <c r="F116" s="6">
        <f>+E116*J116</f>
        <v>2651.8844167000002</v>
      </c>
      <c r="G116" s="6">
        <f>+[79]Main!$L$5-[79]Main!$L$6</f>
        <v>595.44399999999996</v>
      </c>
      <c r="H116" s="6">
        <f>+F116-G116</f>
        <v>2056.4404167000002</v>
      </c>
      <c r="I116" s="3" t="s">
        <v>1098</v>
      </c>
      <c r="J116" s="6">
        <f>+[79]Main!$L$3</f>
        <v>58.904584999999997</v>
      </c>
      <c r="K116" s="9">
        <v>45553</v>
      </c>
    </row>
    <row r="117" spans="1:11" x14ac:dyDescent="0.2">
      <c r="A117" t="s">
        <v>339</v>
      </c>
      <c r="B117" s="1">
        <f t="shared" si="13"/>
        <v>105</v>
      </c>
      <c r="C117" s="5" t="s">
        <v>157</v>
      </c>
      <c r="D117" s="1" t="s">
        <v>158</v>
      </c>
      <c r="E117" s="3">
        <v>2.38</v>
      </c>
      <c r="F117" s="6">
        <f>+E117*J117</f>
        <v>701.30396615999996</v>
      </c>
      <c r="G117" s="6">
        <f>+[80]Main!$L$5-[80]Main!$L$6</f>
        <v>851.52300000000002</v>
      </c>
      <c r="H117" s="6">
        <f>+F117-G117</f>
        <v>-150.21903384000007</v>
      </c>
      <c r="I117" s="3" t="s">
        <v>1098</v>
      </c>
      <c r="J117" s="6">
        <f>+[80]Main!$L$3</f>
        <v>294.66553199999998</v>
      </c>
      <c r="K117" s="9">
        <v>45536</v>
      </c>
    </row>
    <row r="118" spans="1:11" x14ac:dyDescent="0.2">
      <c r="A118"/>
      <c r="B118" s="1">
        <f t="shared" si="13"/>
        <v>106</v>
      </c>
      <c r="C118" s="5" t="s">
        <v>121</v>
      </c>
      <c r="D118" s="1" t="s">
        <v>122</v>
      </c>
      <c r="E118" s="7">
        <v>47</v>
      </c>
      <c r="F118" s="6">
        <f>E118*J118</f>
        <v>3696.3939130000003</v>
      </c>
      <c r="G118" s="6">
        <f>[81]Main!$N$5-[81]Main!$N$6</f>
        <v>1868.4480000000001</v>
      </c>
      <c r="H118" s="6">
        <f t="shared" si="14"/>
        <v>1827.9459130000002</v>
      </c>
      <c r="I118" s="3" t="s">
        <v>526</v>
      </c>
      <c r="J118" s="6">
        <f>[81]Main!$N$3</f>
        <v>78.646679000000006</v>
      </c>
      <c r="K118" s="9">
        <v>44994</v>
      </c>
    </row>
    <row r="119" spans="1:11" x14ac:dyDescent="0.2">
      <c r="A119" t="s">
        <v>339</v>
      </c>
      <c r="B119" s="1">
        <f t="shared" si="13"/>
        <v>107</v>
      </c>
      <c r="C119" s="5" t="s">
        <v>97</v>
      </c>
      <c r="D119" s="1" t="s">
        <v>98</v>
      </c>
      <c r="E119" s="3">
        <v>20.34</v>
      </c>
      <c r="F119" s="6">
        <f>+E119*J119</f>
        <v>1539.4211638199999</v>
      </c>
      <c r="G119" s="6">
        <f>+[82]Main!$M$5-[82]Main!$M$6</f>
        <v>306.53399999999999</v>
      </c>
      <c r="H119" s="6">
        <f t="shared" si="14"/>
        <v>1232.8871638199998</v>
      </c>
      <c r="I119" s="3" t="s">
        <v>425</v>
      </c>
      <c r="J119" s="6">
        <f>+[82]Main!$M$3</f>
        <v>75.684422999999995</v>
      </c>
      <c r="K119" s="9">
        <v>44963</v>
      </c>
    </row>
    <row r="120" spans="1:11" x14ac:dyDescent="0.2">
      <c r="A120" s="1" t="s">
        <v>339</v>
      </c>
      <c r="B120" s="1">
        <f t="shared" si="13"/>
        <v>108</v>
      </c>
      <c r="C120" s="1" t="s">
        <v>149</v>
      </c>
      <c r="D120" s="1" t="s">
        <v>150</v>
      </c>
      <c r="E120" s="3">
        <v>53.29</v>
      </c>
      <c r="F120" s="6">
        <v>3560</v>
      </c>
    </row>
    <row r="121" spans="1:11" x14ac:dyDescent="0.2">
      <c r="A121"/>
      <c r="B121" s="1">
        <f t="shared" si="13"/>
        <v>109</v>
      </c>
      <c r="C121" t="s">
        <v>693</v>
      </c>
      <c r="D121" t="s">
        <v>1014</v>
      </c>
      <c r="E121" s="3">
        <v>35.46</v>
      </c>
      <c r="F121" s="6">
        <f>30500/DKK</f>
        <v>4545.454545454545</v>
      </c>
    </row>
    <row r="122" spans="1:11" x14ac:dyDescent="0.2">
      <c r="A122" t="s">
        <v>339</v>
      </c>
      <c r="B122" s="1">
        <f t="shared" si="13"/>
        <v>110</v>
      </c>
      <c r="C122" s="1" t="s">
        <v>165</v>
      </c>
      <c r="D122" s="1" t="s">
        <v>166</v>
      </c>
      <c r="E122" s="7">
        <v>11.53</v>
      </c>
      <c r="F122" s="6">
        <v>3240</v>
      </c>
    </row>
    <row r="123" spans="1:11" x14ac:dyDescent="0.2">
      <c r="A123" t="s">
        <v>339</v>
      </c>
      <c r="B123" s="1">
        <f t="shared" si="13"/>
        <v>111</v>
      </c>
      <c r="C123" s="1" t="s">
        <v>167</v>
      </c>
      <c r="D123" s="1" t="s">
        <v>168</v>
      </c>
      <c r="E123" s="3">
        <v>55.33</v>
      </c>
      <c r="F123" s="6">
        <v>3280</v>
      </c>
    </row>
    <row r="124" spans="1:11" x14ac:dyDescent="0.2">
      <c r="A124" t="s">
        <v>339</v>
      </c>
      <c r="B124" s="1">
        <f t="shared" si="13"/>
        <v>112</v>
      </c>
      <c r="C124" s="1" t="s">
        <v>155</v>
      </c>
      <c r="D124" s="1" t="s">
        <v>156</v>
      </c>
      <c r="E124" s="3">
        <v>29.49</v>
      </c>
      <c r="F124" s="6">
        <v>2880</v>
      </c>
    </row>
    <row r="125" spans="1:11" x14ac:dyDescent="0.2">
      <c r="A125" t="s">
        <v>339</v>
      </c>
      <c r="B125" s="1">
        <f t="shared" si="13"/>
        <v>113</v>
      </c>
      <c r="C125" s="5" t="s">
        <v>796</v>
      </c>
      <c r="D125" t="s">
        <v>797</v>
      </c>
      <c r="E125" s="7">
        <v>26.7</v>
      </c>
      <c r="F125" s="6">
        <f>E125*J125</f>
        <v>1793.6009888999999</v>
      </c>
      <c r="G125" s="6">
        <f>[83]Main!$O$5-[83]Main!$O$6</f>
        <v>345.67399999999998</v>
      </c>
      <c r="H125" s="6">
        <f>+F125-G125</f>
        <v>1447.9269889</v>
      </c>
      <c r="I125" s="3" t="s">
        <v>660</v>
      </c>
      <c r="J125" s="6">
        <f>[83]Main!$O$3</f>
        <v>67.176067000000003</v>
      </c>
      <c r="K125" s="9">
        <v>45067</v>
      </c>
    </row>
    <row r="126" spans="1:11" x14ac:dyDescent="0.2">
      <c r="A126" t="s">
        <v>339</v>
      </c>
      <c r="B126" s="1">
        <f t="shared" si="13"/>
        <v>114</v>
      </c>
      <c r="C126" s="5" t="s">
        <v>182</v>
      </c>
      <c r="D126" s="1" t="s">
        <v>183</v>
      </c>
      <c r="E126" s="7">
        <v>43</v>
      </c>
      <c r="F126" s="6">
        <f>E126*J126</f>
        <v>2567.8571440000001</v>
      </c>
      <c r="G126" s="6">
        <f>[84]Main!$K$5-[84]Main!$K$6</f>
        <v>1272.4940000000001</v>
      </c>
      <c r="H126" s="6">
        <f>F126-G126</f>
        <v>1295.3631439999999</v>
      </c>
      <c r="I126" s="3" t="s">
        <v>526</v>
      </c>
      <c r="J126" s="6">
        <f>[84]Main!$K$3</f>
        <v>59.717607999999998</v>
      </c>
      <c r="K126" s="9">
        <v>44999</v>
      </c>
    </row>
    <row r="127" spans="1:11" x14ac:dyDescent="0.2">
      <c r="A127" t="s">
        <v>339</v>
      </c>
      <c r="B127" s="1">
        <f t="shared" si="13"/>
        <v>115</v>
      </c>
      <c r="C127" s="5" t="s">
        <v>380</v>
      </c>
      <c r="D127" t="s">
        <v>381</v>
      </c>
      <c r="E127" s="3">
        <v>24.73</v>
      </c>
      <c r="F127" s="6">
        <f>+E127*J127</f>
        <v>1436.0261408599999</v>
      </c>
      <c r="G127" s="6">
        <f>+[85]Main!$J$5-[85]Main!$J$6</f>
        <v>566.44900000000007</v>
      </c>
      <c r="H127" s="6">
        <f>+F127-G127</f>
        <v>869.57714085999987</v>
      </c>
      <c r="I127" s="3" t="s">
        <v>305</v>
      </c>
      <c r="J127" s="6">
        <f>+[85]Main!$J$3</f>
        <v>58.068182</v>
      </c>
      <c r="K127" s="9">
        <v>44824</v>
      </c>
    </row>
    <row r="128" spans="1:11" x14ac:dyDescent="0.2">
      <c r="A128" t="s">
        <v>339</v>
      </c>
      <c r="B128" s="1">
        <f t="shared" si="13"/>
        <v>116</v>
      </c>
      <c r="C128" s="1" t="s">
        <v>163</v>
      </c>
      <c r="D128" s="1" t="s">
        <v>164</v>
      </c>
      <c r="E128" s="3">
        <v>6.2</v>
      </c>
      <c r="F128" s="6">
        <v>2230</v>
      </c>
    </row>
    <row r="129" spans="1:6" x14ac:dyDescent="0.2">
      <c r="A129"/>
      <c r="B129" s="1">
        <f t="shared" si="13"/>
        <v>117</v>
      </c>
      <c r="C129" s="1" t="s">
        <v>532</v>
      </c>
      <c r="D129" t="s">
        <v>125</v>
      </c>
      <c r="F129" s="6"/>
    </row>
    <row r="130" spans="1:6" x14ac:dyDescent="0.2">
      <c r="A130" t="s">
        <v>339</v>
      </c>
      <c r="B130" s="1">
        <f t="shared" si="13"/>
        <v>118</v>
      </c>
      <c r="C130" s="1" t="s">
        <v>174</v>
      </c>
      <c r="D130" s="1" t="s">
        <v>175</v>
      </c>
      <c r="E130" s="7">
        <v>20.010000000000002</v>
      </c>
      <c r="F130" s="6">
        <v>2150</v>
      </c>
    </row>
    <row r="131" spans="1:6" x14ac:dyDescent="0.2">
      <c r="A131" s="1" t="s">
        <v>339</v>
      </c>
      <c r="B131" s="1">
        <f t="shared" si="13"/>
        <v>119</v>
      </c>
      <c r="C131" s="1" t="s">
        <v>515</v>
      </c>
      <c r="D131" t="s">
        <v>516</v>
      </c>
      <c r="E131" s="7">
        <v>14.79</v>
      </c>
      <c r="F131" s="6">
        <v>2160</v>
      </c>
    </row>
    <row r="132" spans="1:6" x14ac:dyDescent="0.2">
      <c r="A132" t="s">
        <v>339</v>
      </c>
      <c r="B132" s="1">
        <f t="shared" si="13"/>
        <v>120</v>
      </c>
      <c r="C132" s="1" t="s">
        <v>176</v>
      </c>
      <c r="D132" s="1" t="s">
        <v>177</v>
      </c>
      <c r="E132" s="3">
        <v>19.010000000000002</v>
      </c>
      <c r="F132" s="6">
        <v>2580</v>
      </c>
    </row>
    <row r="133" spans="1:6" x14ac:dyDescent="0.2">
      <c r="A133" t="s">
        <v>339</v>
      </c>
      <c r="B133" s="1">
        <f>+B73+1</f>
        <v>63</v>
      </c>
      <c r="C133" s="1" t="s">
        <v>205</v>
      </c>
      <c r="D133" s="1" t="s">
        <v>206</v>
      </c>
      <c r="E133" s="7">
        <v>57.1</v>
      </c>
      <c r="F133" s="6">
        <v>2590</v>
      </c>
    </row>
    <row r="134" spans="1:6" x14ac:dyDescent="0.2">
      <c r="A134" t="s">
        <v>339</v>
      </c>
      <c r="B134" s="1">
        <f t="shared" si="13"/>
        <v>64</v>
      </c>
      <c r="C134" s="1" t="s">
        <v>180</v>
      </c>
      <c r="D134" s="1" t="s">
        <v>181</v>
      </c>
      <c r="E134" s="3">
        <v>48.73</v>
      </c>
      <c r="F134" s="6">
        <v>2540</v>
      </c>
    </row>
    <row r="135" spans="1:6" x14ac:dyDescent="0.2">
      <c r="A135" t="s">
        <v>339</v>
      </c>
      <c r="B135" s="1">
        <f t="shared" si="13"/>
        <v>65</v>
      </c>
      <c r="C135" s="1" t="s">
        <v>193</v>
      </c>
      <c r="D135" s="1" t="s">
        <v>194</v>
      </c>
      <c r="E135" s="3">
        <v>37.96</v>
      </c>
      <c r="F135" s="6">
        <v>2360</v>
      </c>
    </row>
    <row r="136" spans="1:6" x14ac:dyDescent="0.2">
      <c r="A136" t="s">
        <v>339</v>
      </c>
      <c r="B136" s="1">
        <f t="shared" si="13"/>
        <v>66</v>
      </c>
      <c r="C136" s="1" t="s">
        <v>296</v>
      </c>
      <c r="D136" s="1" t="s">
        <v>186</v>
      </c>
      <c r="E136" s="3">
        <v>10.85</v>
      </c>
      <c r="F136" s="6">
        <v>2020</v>
      </c>
    </row>
    <row r="137" spans="1:6" x14ac:dyDescent="0.2">
      <c r="A137" t="s">
        <v>339</v>
      </c>
      <c r="B137" s="1">
        <f t="shared" si="13"/>
        <v>67</v>
      </c>
      <c r="C137" s="1" t="s">
        <v>215</v>
      </c>
      <c r="D137" s="1" t="s">
        <v>216</v>
      </c>
      <c r="E137" s="7">
        <v>5.3</v>
      </c>
      <c r="F137" s="6">
        <v>2010</v>
      </c>
    </row>
    <row r="138" spans="1:6" x14ac:dyDescent="0.2">
      <c r="A138" t="s">
        <v>339</v>
      </c>
      <c r="B138" s="1">
        <f t="shared" si="13"/>
        <v>68</v>
      </c>
      <c r="C138" s="1" t="s">
        <v>213</v>
      </c>
      <c r="D138" s="1" t="s">
        <v>214</v>
      </c>
      <c r="E138" s="3">
        <v>36.86</v>
      </c>
      <c r="F138" s="6">
        <v>1990</v>
      </c>
    </row>
    <row r="139" spans="1:6" x14ac:dyDescent="0.2">
      <c r="A139"/>
      <c r="B139" s="1">
        <f t="shared" si="13"/>
        <v>69</v>
      </c>
      <c r="C139" s="1" t="s">
        <v>201</v>
      </c>
      <c r="D139" s="1" t="s">
        <v>202</v>
      </c>
      <c r="E139" s="7">
        <v>76.78</v>
      </c>
      <c r="F139" s="6">
        <v>1970</v>
      </c>
    </row>
    <row r="140" spans="1:6" x14ac:dyDescent="0.2">
      <c r="A140"/>
      <c r="B140" s="1">
        <f t="shared" si="13"/>
        <v>70</v>
      </c>
      <c r="C140" s="1" t="s">
        <v>219</v>
      </c>
      <c r="D140" s="1" t="s">
        <v>220</v>
      </c>
      <c r="E140" s="3">
        <v>18.309999999999999</v>
      </c>
      <c r="F140" s="6">
        <v>1930</v>
      </c>
    </row>
    <row r="141" spans="1:6" x14ac:dyDescent="0.2">
      <c r="A141"/>
      <c r="B141" s="1">
        <f t="shared" si="13"/>
        <v>71</v>
      </c>
      <c r="C141" t="s">
        <v>1150</v>
      </c>
      <c r="D141" t="s">
        <v>1151</v>
      </c>
      <c r="F141" s="6"/>
    </row>
    <row r="142" spans="1:6" x14ac:dyDescent="0.2">
      <c r="B142" s="1">
        <f t="shared" si="13"/>
        <v>72</v>
      </c>
      <c r="C142" t="s">
        <v>710</v>
      </c>
      <c r="D142" t="s">
        <v>711</v>
      </c>
    </row>
    <row r="143" spans="1:6" x14ac:dyDescent="0.2">
      <c r="B143" s="1">
        <f t="shared" si="13"/>
        <v>73</v>
      </c>
      <c r="C143" t="s">
        <v>1152</v>
      </c>
      <c r="D143" t="s">
        <v>1153</v>
      </c>
    </row>
    <row r="144" spans="1:6" x14ac:dyDescent="0.2">
      <c r="A144" t="s">
        <v>339</v>
      </c>
      <c r="B144" s="1">
        <f t="shared" si="13"/>
        <v>74</v>
      </c>
      <c r="C144" t="s">
        <v>706</v>
      </c>
      <c r="D144" t="s">
        <v>707</v>
      </c>
      <c r="F144" s="6"/>
    </row>
    <row r="145" spans="1:11" x14ac:dyDescent="0.2">
      <c r="A145" t="s">
        <v>339</v>
      </c>
      <c r="B145" s="1">
        <f t="shared" si="13"/>
        <v>75</v>
      </c>
      <c r="C145" s="1" t="s">
        <v>189</v>
      </c>
      <c r="D145" s="1" t="s">
        <v>190</v>
      </c>
      <c r="E145" s="7">
        <v>10.1</v>
      </c>
      <c r="F145" s="6">
        <v>1880</v>
      </c>
    </row>
    <row r="146" spans="1:11" x14ac:dyDescent="0.2">
      <c r="A146" t="s">
        <v>339</v>
      </c>
      <c r="B146" s="1">
        <f t="shared" si="13"/>
        <v>76</v>
      </c>
      <c r="C146" s="1" t="s">
        <v>798</v>
      </c>
      <c r="D146" s="1" t="s">
        <v>171</v>
      </c>
      <c r="E146" s="3">
        <v>38.67</v>
      </c>
      <c r="F146" s="6">
        <v>1770</v>
      </c>
    </row>
    <row r="147" spans="1:11" x14ac:dyDescent="0.2">
      <c r="A147" t="s">
        <v>339</v>
      </c>
      <c r="B147" s="1">
        <f t="shared" si="13"/>
        <v>77</v>
      </c>
      <c r="C147" t="s">
        <v>382</v>
      </c>
      <c r="D147" t="s">
        <v>383</v>
      </c>
      <c r="E147" s="7">
        <v>43.5</v>
      </c>
    </row>
    <row r="148" spans="1:11" x14ac:dyDescent="0.2">
      <c r="A148" t="s">
        <v>339</v>
      </c>
      <c r="B148" s="1">
        <f t="shared" si="13"/>
        <v>78</v>
      </c>
      <c r="C148" t="s">
        <v>704</v>
      </c>
      <c r="D148" t="s">
        <v>705</v>
      </c>
      <c r="E148" s="7"/>
    </row>
    <row r="149" spans="1:11" x14ac:dyDescent="0.2">
      <c r="A149"/>
      <c r="B149" s="1">
        <f t="shared" si="13"/>
        <v>79</v>
      </c>
      <c r="C149" t="s">
        <v>1096</v>
      </c>
      <c r="D149" t="s">
        <v>1097</v>
      </c>
      <c r="E149" s="7">
        <v>17</v>
      </c>
      <c r="F149" s="6"/>
    </row>
    <row r="150" spans="1:11" x14ac:dyDescent="0.2">
      <c r="A150" t="s">
        <v>339</v>
      </c>
      <c r="B150" s="1">
        <f t="shared" ref="B150:B212" si="15">+B149+1</f>
        <v>80</v>
      </c>
      <c r="C150" t="s">
        <v>738</v>
      </c>
      <c r="F150" s="6"/>
    </row>
    <row r="151" spans="1:11" x14ac:dyDescent="0.2">
      <c r="A151" t="s">
        <v>339</v>
      </c>
      <c r="B151" s="1">
        <f t="shared" si="15"/>
        <v>81</v>
      </c>
      <c r="C151" s="1" t="s">
        <v>184</v>
      </c>
      <c r="D151" s="1" t="s">
        <v>185</v>
      </c>
      <c r="E151" s="3">
        <v>41.59</v>
      </c>
      <c r="F151" s="6">
        <v>1730</v>
      </c>
    </row>
    <row r="152" spans="1:11" x14ac:dyDescent="0.2">
      <c r="A152" t="s">
        <v>339</v>
      </c>
      <c r="B152" s="1">
        <f t="shared" si="15"/>
        <v>82</v>
      </c>
      <c r="C152" s="1" t="s">
        <v>178</v>
      </c>
      <c r="D152" s="1" t="s">
        <v>179</v>
      </c>
      <c r="E152" s="3">
        <v>22.22</v>
      </c>
      <c r="F152" s="6">
        <v>1720</v>
      </c>
    </row>
    <row r="153" spans="1:11" x14ac:dyDescent="0.2">
      <c r="A153" s="1" t="s">
        <v>339</v>
      </c>
      <c r="B153" s="1">
        <f t="shared" si="15"/>
        <v>83</v>
      </c>
      <c r="C153" s="25" t="s">
        <v>634</v>
      </c>
      <c r="D153" s="25" t="s">
        <v>635</v>
      </c>
      <c r="E153" s="26">
        <v>20.66</v>
      </c>
      <c r="F153" s="27">
        <v>1400</v>
      </c>
    </row>
    <row r="154" spans="1:11" x14ac:dyDescent="0.2">
      <c r="A154" t="s">
        <v>339</v>
      </c>
      <c r="B154" s="1">
        <f t="shared" si="15"/>
        <v>84</v>
      </c>
      <c r="C154" s="1" t="s">
        <v>207</v>
      </c>
      <c r="D154" s="1" t="s">
        <v>208</v>
      </c>
      <c r="E154" s="3">
        <v>28.37</v>
      </c>
      <c r="F154" s="6">
        <v>1370</v>
      </c>
    </row>
    <row r="155" spans="1:11" x14ac:dyDescent="0.2">
      <c r="A155" t="s">
        <v>339</v>
      </c>
      <c r="B155" s="1">
        <f t="shared" si="15"/>
        <v>85</v>
      </c>
      <c r="C155" s="5" t="s">
        <v>209</v>
      </c>
      <c r="D155" s="1" t="s">
        <v>210</v>
      </c>
      <c r="E155" s="7">
        <v>5.5</v>
      </c>
      <c r="F155" s="6">
        <f>E155*J155</f>
        <v>1053.9003089999999</v>
      </c>
      <c r="G155" s="6">
        <f>[86]Main!$K$5-[86]Main!$K$6</f>
        <v>471.26000000000005</v>
      </c>
      <c r="H155" s="6">
        <f>F155-G155</f>
        <v>582.64030899999989</v>
      </c>
      <c r="I155" s="3" t="s">
        <v>660</v>
      </c>
      <c r="J155" s="6">
        <f>[86]Main!$K$3</f>
        <v>191.61823799999999</v>
      </c>
      <c r="K155" s="9">
        <v>45064</v>
      </c>
    </row>
    <row r="156" spans="1:11" x14ac:dyDescent="0.2">
      <c r="A156" t="s">
        <v>339</v>
      </c>
      <c r="B156" s="1">
        <f t="shared" si="15"/>
        <v>86</v>
      </c>
      <c r="C156" s="5" t="s">
        <v>521</v>
      </c>
      <c r="D156" t="s">
        <v>522</v>
      </c>
      <c r="E156" s="3">
        <v>17.37</v>
      </c>
      <c r="F156" s="6">
        <f>E156*J156</f>
        <v>577.73276586000009</v>
      </c>
      <c r="G156" s="6">
        <f>[87]Main!$L$5-[87]Main!$L$6</f>
        <v>201.85900000000001</v>
      </c>
      <c r="H156" s="6">
        <f>+F156-G156</f>
        <v>375.87376586000005</v>
      </c>
      <c r="I156" s="3" t="s">
        <v>660</v>
      </c>
      <c r="J156" s="6">
        <f>[87]Main!$L$3</f>
        <v>33.260378000000003</v>
      </c>
      <c r="K156" s="9">
        <v>45064</v>
      </c>
    </row>
    <row r="157" spans="1:11" x14ac:dyDescent="0.2">
      <c r="A157" t="s">
        <v>339</v>
      </c>
      <c r="B157" s="1">
        <f t="shared" si="15"/>
        <v>87</v>
      </c>
      <c r="C157" t="s">
        <v>777</v>
      </c>
      <c r="D157" t="s">
        <v>778</v>
      </c>
      <c r="E157" s="7"/>
      <c r="F157" s="6"/>
    </row>
    <row r="158" spans="1:11" x14ac:dyDescent="0.2">
      <c r="A158" t="s">
        <v>339</v>
      </c>
      <c r="B158" s="1">
        <f t="shared" si="15"/>
        <v>88</v>
      </c>
      <c r="C158" t="s">
        <v>779</v>
      </c>
      <c r="D158" t="s">
        <v>780</v>
      </c>
      <c r="E158" s="7"/>
      <c r="F158" s="6"/>
    </row>
    <row r="159" spans="1:11" x14ac:dyDescent="0.2">
      <c r="A159"/>
      <c r="B159" s="1">
        <f t="shared" si="15"/>
        <v>89</v>
      </c>
      <c r="C159" t="s">
        <v>794</v>
      </c>
      <c r="D159" t="s">
        <v>795</v>
      </c>
      <c r="E159" s="7"/>
      <c r="F159" s="6"/>
    </row>
    <row r="160" spans="1:11" x14ac:dyDescent="0.2">
      <c r="A160" t="s">
        <v>339</v>
      </c>
      <c r="B160" s="1">
        <f t="shared" si="15"/>
        <v>90</v>
      </c>
      <c r="C160" t="s">
        <v>793</v>
      </c>
      <c r="D160"/>
      <c r="E160" s="7"/>
      <c r="F160" s="6"/>
    </row>
    <row r="161" spans="1:6" x14ac:dyDescent="0.2">
      <c r="A161" t="s">
        <v>339</v>
      </c>
      <c r="B161" s="1">
        <f t="shared" si="15"/>
        <v>91</v>
      </c>
      <c r="C161" s="1" t="s">
        <v>161</v>
      </c>
      <c r="D161" s="1" t="s">
        <v>162</v>
      </c>
      <c r="E161" s="7">
        <v>5.75</v>
      </c>
      <c r="F161" s="6">
        <v>1100</v>
      </c>
    </row>
    <row r="162" spans="1:6" x14ac:dyDescent="0.2">
      <c r="A162" t="s">
        <v>339</v>
      </c>
      <c r="B162" s="1">
        <f t="shared" si="15"/>
        <v>92</v>
      </c>
      <c r="C162" t="s">
        <v>791</v>
      </c>
      <c r="D162" t="s">
        <v>792</v>
      </c>
      <c r="E162" s="7"/>
      <c r="F162" s="6"/>
    </row>
    <row r="163" spans="1:6" x14ac:dyDescent="0.2">
      <c r="A163" t="s">
        <v>339</v>
      </c>
      <c r="B163" s="1">
        <f t="shared" si="15"/>
        <v>93</v>
      </c>
      <c r="C163" t="s">
        <v>446</v>
      </c>
      <c r="D163" t="s">
        <v>447</v>
      </c>
      <c r="E163" s="3">
        <v>23.13</v>
      </c>
      <c r="F163" s="6">
        <v>1000</v>
      </c>
    </row>
    <row r="164" spans="1:6" x14ac:dyDescent="0.2">
      <c r="A164" s="1" t="s">
        <v>339</v>
      </c>
      <c r="B164" s="1">
        <f t="shared" si="15"/>
        <v>94</v>
      </c>
      <c r="C164" s="1" t="s">
        <v>105</v>
      </c>
      <c r="D164" s="1" t="s">
        <v>106</v>
      </c>
      <c r="E164" s="3">
        <v>24.78</v>
      </c>
    </row>
    <row r="165" spans="1:6" x14ac:dyDescent="0.2">
      <c r="A165" t="s">
        <v>339</v>
      </c>
      <c r="B165" s="1">
        <f t="shared" si="15"/>
        <v>95</v>
      </c>
      <c r="C165" s="1" t="s">
        <v>107</v>
      </c>
      <c r="D165" s="1" t="s">
        <v>108</v>
      </c>
      <c r="E165" s="3">
        <v>4.72</v>
      </c>
    </row>
    <row r="166" spans="1:6" x14ac:dyDescent="0.2">
      <c r="A166" t="s">
        <v>339</v>
      </c>
      <c r="B166" s="1">
        <f t="shared" si="15"/>
        <v>96</v>
      </c>
      <c r="C166" s="1" t="s">
        <v>109</v>
      </c>
      <c r="D166" s="1" t="s">
        <v>110</v>
      </c>
      <c r="E166" s="3">
        <v>24.53</v>
      </c>
    </row>
    <row r="167" spans="1:6" x14ac:dyDescent="0.2">
      <c r="A167" t="s">
        <v>339</v>
      </c>
      <c r="B167" s="1">
        <f t="shared" si="15"/>
        <v>97</v>
      </c>
      <c r="C167" t="s">
        <v>783</v>
      </c>
      <c r="D167" t="s">
        <v>784</v>
      </c>
      <c r="F167" s="6"/>
    </row>
    <row r="168" spans="1:6" x14ac:dyDescent="0.2">
      <c r="A168" t="s">
        <v>339</v>
      </c>
      <c r="B168" s="1">
        <f t="shared" si="15"/>
        <v>98</v>
      </c>
      <c r="C168" t="s">
        <v>781</v>
      </c>
      <c r="D168" t="s">
        <v>782</v>
      </c>
      <c r="F168" s="6"/>
    </row>
    <row r="169" spans="1:6" x14ac:dyDescent="0.2">
      <c r="A169" t="s">
        <v>339</v>
      </c>
      <c r="B169" s="1">
        <f t="shared" si="15"/>
        <v>99</v>
      </c>
      <c r="C169" s="1" t="s">
        <v>172</v>
      </c>
      <c r="D169" s="1" t="s">
        <v>173</v>
      </c>
      <c r="E169" s="7">
        <v>21.6</v>
      </c>
      <c r="F169" s="6">
        <v>991</v>
      </c>
    </row>
    <row r="170" spans="1:6" x14ac:dyDescent="0.2">
      <c r="A170" t="s">
        <v>339</v>
      </c>
      <c r="B170" s="1">
        <f t="shared" si="15"/>
        <v>100</v>
      </c>
      <c r="C170" s="1" t="s">
        <v>87</v>
      </c>
      <c r="D170" s="1" t="s">
        <v>88</v>
      </c>
      <c r="E170" s="3">
        <v>12.61</v>
      </c>
      <c r="F170" s="6">
        <v>860</v>
      </c>
    </row>
    <row r="171" spans="1:6" x14ac:dyDescent="0.2">
      <c r="A171" t="s">
        <v>339</v>
      </c>
      <c r="B171" s="1">
        <f t="shared" si="15"/>
        <v>101</v>
      </c>
      <c r="C171" t="s">
        <v>732</v>
      </c>
      <c r="D171" t="s">
        <v>733</v>
      </c>
      <c r="F171" s="6"/>
    </row>
    <row r="172" spans="1:6" x14ac:dyDescent="0.2">
      <c r="B172" s="1">
        <f t="shared" si="15"/>
        <v>102</v>
      </c>
      <c r="C172" s="1" t="s">
        <v>199</v>
      </c>
      <c r="D172" s="1" t="s">
        <v>200</v>
      </c>
      <c r="E172" s="3">
        <v>2.42</v>
      </c>
      <c r="F172" s="6">
        <v>823</v>
      </c>
    </row>
    <row r="173" spans="1:6" x14ac:dyDescent="0.2">
      <c r="A173" t="s">
        <v>339</v>
      </c>
      <c r="B173" s="1">
        <f t="shared" si="15"/>
        <v>103</v>
      </c>
      <c r="C173" t="s">
        <v>730</v>
      </c>
      <c r="D173" t="s">
        <v>731</v>
      </c>
      <c r="F173" s="6"/>
    </row>
    <row r="174" spans="1:6" x14ac:dyDescent="0.2">
      <c r="A174" t="s">
        <v>339</v>
      </c>
      <c r="B174" s="1">
        <f t="shared" si="15"/>
        <v>104</v>
      </c>
      <c r="C174" t="s">
        <v>728</v>
      </c>
      <c r="D174" t="s">
        <v>729</v>
      </c>
      <c r="F174" s="6"/>
    </row>
    <row r="175" spans="1:6" x14ac:dyDescent="0.2">
      <c r="A175" t="s">
        <v>339</v>
      </c>
      <c r="B175" s="1">
        <f t="shared" si="15"/>
        <v>105</v>
      </c>
      <c r="C175" t="s">
        <v>812</v>
      </c>
      <c r="D175" t="s">
        <v>813</v>
      </c>
      <c r="F175" s="6"/>
    </row>
    <row r="176" spans="1:6" x14ac:dyDescent="0.2">
      <c r="A176" t="s">
        <v>339</v>
      </c>
      <c r="B176" s="1">
        <f t="shared" si="15"/>
        <v>106</v>
      </c>
      <c r="C176" t="s">
        <v>810</v>
      </c>
      <c r="D176" t="s">
        <v>811</v>
      </c>
      <c r="F176" s="6"/>
    </row>
    <row r="177" spans="1:11" x14ac:dyDescent="0.2">
      <c r="A177" t="s">
        <v>339</v>
      </c>
      <c r="B177" s="1">
        <f t="shared" si="15"/>
        <v>107</v>
      </c>
      <c r="C177" t="s">
        <v>808</v>
      </c>
      <c r="D177" t="s">
        <v>809</v>
      </c>
      <c r="F177" s="6"/>
    </row>
    <row r="178" spans="1:11" x14ac:dyDescent="0.2">
      <c r="A178" t="s">
        <v>339</v>
      </c>
      <c r="B178" s="1">
        <f t="shared" si="15"/>
        <v>108</v>
      </c>
      <c r="C178" t="s">
        <v>807</v>
      </c>
      <c r="D178" t="s">
        <v>806</v>
      </c>
      <c r="F178" s="6"/>
    </row>
    <row r="179" spans="1:11" x14ac:dyDescent="0.2">
      <c r="A179" t="s">
        <v>339</v>
      </c>
      <c r="B179" s="1">
        <f t="shared" si="15"/>
        <v>109</v>
      </c>
      <c r="C179" t="s">
        <v>804</v>
      </c>
      <c r="D179" t="s">
        <v>805</v>
      </c>
      <c r="F179" s="6"/>
    </row>
    <row r="180" spans="1:11" x14ac:dyDescent="0.2">
      <c r="A180" t="s">
        <v>339</v>
      </c>
      <c r="B180" s="1">
        <f t="shared" si="15"/>
        <v>110</v>
      </c>
      <c r="C180" t="s">
        <v>785</v>
      </c>
      <c r="D180" t="s">
        <v>786</v>
      </c>
      <c r="F180" s="6"/>
    </row>
    <row r="181" spans="1:11" x14ac:dyDescent="0.2">
      <c r="A181" t="s">
        <v>339</v>
      </c>
      <c r="B181" s="1">
        <f t="shared" si="15"/>
        <v>111</v>
      </c>
      <c r="C181" s="1" t="s">
        <v>197</v>
      </c>
      <c r="D181" s="1" t="s">
        <v>198</v>
      </c>
      <c r="E181" s="7">
        <v>5.7</v>
      </c>
      <c r="F181" s="6">
        <v>821</v>
      </c>
    </row>
    <row r="182" spans="1:11" x14ac:dyDescent="0.2">
      <c r="A182" t="s">
        <v>339</v>
      </c>
      <c r="B182" s="1">
        <f t="shared" si="15"/>
        <v>112</v>
      </c>
      <c r="C182" t="s">
        <v>308</v>
      </c>
      <c r="D182" t="s">
        <v>309</v>
      </c>
      <c r="E182" s="3">
        <v>3.23</v>
      </c>
      <c r="F182" s="6">
        <v>630</v>
      </c>
    </row>
    <row r="183" spans="1:11" x14ac:dyDescent="0.2">
      <c r="A183" t="s">
        <v>339</v>
      </c>
      <c r="B183" s="1">
        <f t="shared" si="15"/>
        <v>113</v>
      </c>
      <c r="C183" t="s">
        <v>718</v>
      </c>
      <c r="D183" t="s">
        <v>719</v>
      </c>
      <c r="F183" s="6"/>
    </row>
    <row r="184" spans="1:11" x14ac:dyDescent="0.2">
      <c r="A184" t="s">
        <v>339</v>
      </c>
      <c r="B184" s="1">
        <f t="shared" si="15"/>
        <v>114</v>
      </c>
      <c r="C184" t="s">
        <v>716</v>
      </c>
      <c r="D184" t="s">
        <v>717</v>
      </c>
      <c r="F184" s="6"/>
    </row>
    <row r="185" spans="1:11" x14ac:dyDescent="0.2">
      <c r="A185" t="s">
        <v>339</v>
      </c>
      <c r="B185" s="1">
        <f t="shared" si="15"/>
        <v>115</v>
      </c>
      <c r="C185" s="1" t="s">
        <v>203</v>
      </c>
      <c r="D185" s="1" t="s">
        <v>204</v>
      </c>
      <c r="E185" s="3">
        <v>4.16</v>
      </c>
      <c r="F185" s="6">
        <v>590</v>
      </c>
    </row>
    <row r="186" spans="1:11" x14ac:dyDescent="0.2">
      <c r="A186" t="s">
        <v>339</v>
      </c>
      <c r="B186" s="1">
        <f t="shared" si="15"/>
        <v>116</v>
      </c>
      <c r="C186" t="s">
        <v>294</v>
      </c>
      <c r="D186" t="s">
        <v>295</v>
      </c>
      <c r="E186" s="3">
        <v>8.4499999999999993</v>
      </c>
      <c r="F186" s="6">
        <f>4406/HKD</f>
        <v>564.87179487179492</v>
      </c>
    </row>
    <row r="187" spans="1:11" x14ac:dyDescent="0.2">
      <c r="A187" t="s">
        <v>339</v>
      </c>
      <c r="B187" s="1">
        <f t="shared" si="15"/>
        <v>117</v>
      </c>
      <c r="C187" t="s">
        <v>739</v>
      </c>
      <c r="D187" t="s">
        <v>740</v>
      </c>
      <c r="F187" s="6"/>
    </row>
    <row r="188" spans="1:11" x14ac:dyDescent="0.2">
      <c r="B188" s="1">
        <f t="shared" si="15"/>
        <v>118</v>
      </c>
      <c r="C188" s="1" t="s">
        <v>144</v>
      </c>
      <c r="D188" s="1" t="s">
        <v>145</v>
      </c>
      <c r="E188" s="3">
        <v>2.37</v>
      </c>
      <c r="F188" s="6"/>
    </row>
    <row r="189" spans="1:11" x14ac:dyDescent="0.2">
      <c r="A189" t="s">
        <v>339</v>
      </c>
      <c r="B189" s="1">
        <f t="shared" si="15"/>
        <v>119</v>
      </c>
      <c r="C189" t="s">
        <v>519</v>
      </c>
      <c r="D189" t="s">
        <v>520</v>
      </c>
      <c r="E189" s="7">
        <v>3.19</v>
      </c>
      <c r="F189" s="6">
        <v>439</v>
      </c>
    </row>
    <row r="190" spans="1:11" x14ac:dyDescent="0.2">
      <c r="A190" t="s">
        <v>339</v>
      </c>
      <c r="B190" s="1">
        <f t="shared" si="15"/>
        <v>120</v>
      </c>
      <c r="C190" s="1" t="s">
        <v>211</v>
      </c>
      <c r="D190" s="1" t="s">
        <v>212</v>
      </c>
      <c r="E190" s="3">
        <v>10.98</v>
      </c>
      <c r="F190" s="6">
        <v>548</v>
      </c>
    </row>
    <row r="191" spans="1:11" x14ac:dyDescent="0.2">
      <c r="A191" t="s">
        <v>339</v>
      </c>
      <c r="B191" s="1">
        <f t="shared" si="15"/>
        <v>121</v>
      </c>
      <c r="C191" s="5" t="s">
        <v>787</v>
      </c>
      <c r="D191" t="s">
        <v>788</v>
      </c>
      <c r="E191" s="3">
        <v>28.45</v>
      </c>
      <c r="F191" s="6">
        <f>+E191*J191</f>
        <v>1364.9219226999999</v>
      </c>
      <c r="G191" s="6">
        <f>+[88]Main!$J$5-[88]Main!$J$6</f>
        <v>207.291</v>
      </c>
      <c r="H191" s="6">
        <f t="shared" ref="H191:H196" si="16">+F191-G191</f>
        <v>1157.6309226999999</v>
      </c>
      <c r="I191" s="3" t="s">
        <v>1098</v>
      </c>
      <c r="J191" s="6">
        <f>+[88]Main!$J$3</f>
        <v>47.976165999999999</v>
      </c>
      <c r="K191" s="9">
        <v>45531</v>
      </c>
    </row>
    <row r="192" spans="1:11" x14ac:dyDescent="0.2">
      <c r="A192" t="s">
        <v>339</v>
      </c>
      <c r="B192" s="1">
        <f t="shared" si="15"/>
        <v>122</v>
      </c>
      <c r="C192" s="5" t="s">
        <v>291</v>
      </c>
      <c r="D192" t="s">
        <v>292</v>
      </c>
      <c r="E192" s="3">
        <v>15.65</v>
      </c>
      <c r="F192" s="6">
        <f>E192*[89]Main!$L$3</f>
        <v>1253.1559559500001</v>
      </c>
      <c r="G192" s="6">
        <f>+[89]Main!$L$5-[89]Main!$L$6</f>
        <v>112.015</v>
      </c>
      <c r="H192" s="6">
        <f t="shared" si="16"/>
        <v>1141.14095595</v>
      </c>
      <c r="I192" s="3" t="s">
        <v>16</v>
      </c>
    </row>
    <row r="193" spans="1:29" x14ac:dyDescent="0.2">
      <c r="A193" t="s">
        <v>339</v>
      </c>
      <c r="B193" s="1">
        <f t="shared" si="15"/>
        <v>123</v>
      </c>
      <c r="C193" s="5" t="s">
        <v>227</v>
      </c>
      <c r="D193" s="1" t="s">
        <v>228</v>
      </c>
      <c r="E193" s="3">
        <v>23.75</v>
      </c>
      <c r="F193" s="6">
        <f>+E193*J193</f>
        <v>1355.4004112499999</v>
      </c>
      <c r="G193" s="6">
        <f>+[90]Main!$K$5-[90]Main!$K$6</f>
        <v>449.76100000000002</v>
      </c>
      <c r="H193" s="6">
        <f t="shared" si="16"/>
        <v>905.63941124999997</v>
      </c>
      <c r="I193" s="3" t="s">
        <v>425</v>
      </c>
      <c r="J193" s="6">
        <f>+[90]Main!$K$3</f>
        <v>57.069490999999999</v>
      </c>
      <c r="K193" s="9">
        <v>44947</v>
      </c>
      <c r="AC193" s="1">
        <v>2015</v>
      </c>
    </row>
    <row r="194" spans="1:29" x14ac:dyDescent="0.2">
      <c r="A194" t="s">
        <v>339</v>
      </c>
      <c r="B194" s="1">
        <f>+B204+1</f>
        <v>134</v>
      </c>
      <c r="C194" s="5" t="s">
        <v>769</v>
      </c>
      <c r="D194" t="s">
        <v>770</v>
      </c>
      <c r="E194" s="7">
        <v>14.34</v>
      </c>
      <c r="F194" s="6">
        <f>+E194*J194</f>
        <v>1258.48493904</v>
      </c>
      <c r="G194" s="6">
        <f>+[91]Main!$K$5-[91]Main!$K$6</f>
        <v>361.86599999999999</v>
      </c>
      <c r="H194" s="6">
        <f t="shared" si="16"/>
        <v>896.61893903999999</v>
      </c>
      <c r="I194" s="3" t="s">
        <v>1098</v>
      </c>
      <c r="J194" s="6">
        <f>+[91]Main!$K$3</f>
        <v>87.760456000000005</v>
      </c>
      <c r="K194" s="9">
        <v>45555</v>
      </c>
    </row>
    <row r="195" spans="1:29" x14ac:dyDescent="0.2">
      <c r="A195" t="s">
        <v>339</v>
      </c>
      <c r="B195" s="1">
        <f>+B193+1</f>
        <v>124</v>
      </c>
      <c r="C195" s="5" t="s">
        <v>302</v>
      </c>
      <c r="D195" t="s">
        <v>303</v>
      </c>
      <c r="E195" s="3">
        <v>11</v>
      </c>
      <c r="F195" s="6">
        <f>+E195*[92]Main!$L$3</f>
        <v>798.23003700000004</v>
      </c>
      <c r="G195" s="6">
        <f>+[92]Main!$L$5-[92]Main!$L$6</f>
        <v>153.25991400000001</v>
      </c>
      <c r="H195" s="6">
        <f t="shared" si="16"/>
        <v>644.97012300000006</v>
      </c>
      <c r="I195" s="3" t="s">
        <v>16</v>
      </c>
      <c r="K195" s="9">
        <v>44771</v>
      </c>
      <c r="L195" s="9"/>
      <c r="M195" s="9"/>
      <c r="N195" s="9"/>
      <c r="O195" s="9"/>
      <c r="P195" s="9"/>
    </row>
    <row r="196" spans="1:29" x14ac:dyDescent="0.2">
      <c r="A196" t="s">
        <v>339</v>
      </c>
      <c r="B196" s="1">
        <f t="shared" si="15"/>
        <v>125</v>
      </c>
      <c r="C196" s="5" t="s">
        <v>195</v>
      </c>
      <c r="D196" s="1" t="s">
        <v>196</v>
      </c>
      <c r="E196" s="3">
        <v>7.36</v>
      </c>
      <c r="F196" s="6">
        <f>+E196*J196</f>
        <v>897.18233664000002</v>
      </c>
      <c r="G196" s="6">
        <f>+[93]Main!$J$5-[93]Main!$J$6</f>
        <v>601.58999999999992</v>
      </c>
      <c r="H196" s="6">
        <f t="shared" si="16"/>
        <v>295.5923366400001</v>
      </c>
      <c r="I196" s="3" t="s">
        <v>16</v>
      </c>
      <c r="J196" s="6">
        <f>+[93]Main!$J$3</f>
        <v>121.89977399999999</v>
      </c>
      <c r="K196" s="9">
        <v>44827</v>
      </c>
    </row>
    <row r="197" spans="1:29" x14ac:dyDescent="0.2">
      <c r="A197" t="s">
        <v>339</v>
      </c>
      <c r="B197" s="1">
        <f t="shared" si="15"/>
        <v>126</v>
      </c>
      <c r="C197" t="s">
        <v>306</v>
      </c>
      <c r="D197" t="s">
        <v>307</v>
      </c>
      <c r="E197" s="3">
        <v>12.42</v>
      </c>
      <c r="F197" s="6">
        <v>516</v>
      </c>
    </row>
    <row r="198" spans="1:29" x14ac:dyDescent="0.2">
      <c r="A198" t="s">
        <v>339</v>
      </c>
      <c r="B198" s="1">
        <f t="shared" si="15"/>
        <v>127</v>
      </c>
      <c r="C198" t="s">
        <v>313</v>
      </c>
      <c r="D198" t="s">
        <v>314</v>
      </c>
      <c r="E198" s="3">
        <v>3.26</v>
      </c>
      <c r="F198" s="6">
        <v>272</v>
      </c>
    </row>
    <row r="199" spans="1:29" x14ac:dyDescent="0.2">
      <c r="A199" t="s">
        <v>339</v>
      </c>
      <c r="B199" s="1">
        <f t="shared" si="15"/>
        <v>128</v>
      </c>
      <c r="C199" s="1" t="s">
        <v>221</v>
      </c>
      <c r="D199" s="1" t="s">
        <v>222</v>
      </c>
      <c r="E199" s="3">
        <v>6.34</v>
      </c>
      <c r="F199" s="3">
        <v>547</v>
      </c>
    </row>
    <row r="200" spans="1:29" x14ac:dyDescent="0.2">
      <c r="A200" t="s">
        <v>339</v>
      </c>
      <c r="B200" s="1">
        <f t="shared" si="15"/>
        <v>129</v>
      </c>
      <c r="C200" s="5" t="s">
        <v>1196</v>
      </c>
      <c r="D200" t="s">
        <v>1197</v>
      </c>
      <c r="E200" s="3">
        <v>9.34</v>
      </c>
      <c r="F200" s="6">
        <f>+E200*J200</f>
        <v>289.28000241999996</v>
      </c>
      <c r="G200" s="6">
        <f>+[94]Main!$J$5-[94]Main!$J$6</f>
        <v>220.43200000000002</v>
      </c>
      <c r="H200" s="6">
        <f>+F200-G200</f>
        <v>68.848002419999943</v>
      </c>
      <c r="I200" s="3" t="s">
        <v>1098</v>
      </c>
      <c r="J200" s="6">
        <f>+[94]Main!$J$3</f>
        <v>30.972162999999998</v>
      </c>
      <c r="K200" s="9">
        <v>45548</v>
      </c>
      <c r="AC200" s="1">
        <v>2018</v>
      </c>
    </row>
    <row r="201" spans="1:29" x14ac:dyDescent="0.2">
      <c r="A201" t="s">
        <v>339</v>
      </c>
      <c r="B201" s="1">
        <f t="shared" si="15"/>
        <v>130</v>
      </c>
      <c r="C201" s="1" t="s">
        <v>223</v>
      </c>
      <c r="D201" s="1" t="s">
        <v>224</v>
      </c>
      <c r="E201" s="7">
        <v>31.39</v>
      </c>
      <c r="F201" s="3">
        <v>1020</v>
      </c>
    </row>
    <row r="202" spans="1:29" x14ac:dyDescent="0.2">
      <c r="A202" t="s">
        <v>339</v>
      </c>
      <c r="B202" s="1">
        <f t="shared" si="15"/>
        <v>131</v>
      </c>
      <c r="C202" t="s">
        <v>775</v>
      </c>
      <c r="D202" t="s">
        <v>776</v>
      </c>
      <c r="E202" s="7"/>
    </row>
    <row r="203" spans="1:29" x14ac:dyDescent="0.2">
      <c r="A203" t="s">
        <v>339</v>
      </c>
      <c r="B203" s="1">
        <f t="shared" si="15"/>
        <v>132</v>
      </c>
      <c r="C203" t="s">
        <v>773</v>
      </c>
      <c r="D203" t="s">
        <v>774</v>
      </c>
      <c r="E203" s="7"/>
    </row>
    <row r="204" spans="1:29" x14ac:dyDescent="0.2">
      <c r="A204" t="s">
        <v>339</v>
      </c>
      <c r="B204" s="1">
        <f t="shared" si="15"/>
        <v>133</v>
      </c>
      <c r="C204" t="s">
        <v>771</v>
      </c>
      <c r="D204" t="s">
        <v>772</v>
      </c>
      <c r="E204" s="7"/>
    </row>
    <row r="205" spans="1:29" x14ac:dyDescent="0.2">
      <c r="A205" t="s">
        <v>339</v>
      </c>
      <c r="B205" s="1">
        <f>+B194+1</f>
        <v>135</v>
      </c>
      <c r="C205" t="s">
        <v>767</v>
      </c>
      <c r="D205" t="s">
        <v>768</v>
      </c>
      <c r="E205" s="7"/>
    </row>
    <row r="206" spans="1:29" x14ac:dyDescent="0.2">
      <c r="B206" s="1">
        <f t="shared" si="15"/>
        <v>136</v>
      </c>
      <c r="C206" t="s">
        <v>765</v>
      </c>
      <c r="D206" t="s">
        <v>766</v>
      </c>
      <c r="E206" s="7"/>
    </row>
    <row r="207" spans="1:29" x14ac:dyDescent="0.2">
      <c r="A207" t="s">
        <v>339</v>
      </c>
      <c r="B207" s="1">
        <f t="shared" si="15"/>
        <v>137</v>
      </c>
      <c r="C207" s="1" t="s">
        <v>225</v>
      </c>
      <c r="D207" s="1" t="s">
        <v>226</v>
      </c>
      <c r="E207" s="7">
        <v>5.9</v>
      </c>
      <c r="F207" s="6">
        <v>508</v>
      </c>
    </row>
    <row r="208" spans="1:29" x14ac:dyDescent="0.2">
      <c r="A208" t="s">
        <v>339</v>
      </c>
      <c r="B208" s="1">
        <f>+B220+1</f>
        <v>139</v>
      </c>
      <c r="C208" s="1" t="s">
        <v>229</v>
      </c>
      <c r="D208" s="1" t="s">
        <v>230</v>
      </c>
      <c r="E208" s="3">
        <v>10.31</v>
      </c>
      <c r="F208" s="6">
        <v>1240</v>
      </c>
    </row>
    <row r="209" spans="1:29" x14ac:dyDescent="0.2">
      <c r="A209" t="s">
        <v>339</v>
      </c>
      <c r="B209" s="1">
        <f t="shared" si="15"/>
        <v>140</v>
      </c>
      <c r="C209" t="s">
        <v>799</v>
      </c>
      <c r="D209" t="s">
        <v>800</v>
      </c>
      <c r="F209" s="6"/>
    </row>
    <row r="210" spans="1:29" x14ac:dyDescent="0.2">
      <c r="A210" t="s">
        <v>339</v>
      </c>
      <c r="B210" s="1">
        <f t="shared" si="15"/>
        <v>141</v>
      </c>
      <c r="C210" t="s">
        <v>726</v>
      </c>
      <c r="D210" t="s">
        <v>727</v>
      </c>
      <c r="F210" s="6"/>
    </row>
    <row r="211" spans="1:29" x14ac:dyDescent="0.2">
      <c r="A211" t="s">
        <v>339</v>
      </c>
      <c r="B211" s="1">
        <f t="shared" si="15"/>
        <v>142</v>
      </c>
      <c r="C211" t="s">
        <v>722</v>
      </c>
      <c r="D211" t="s">
        <v>723</v>
      </c>
    </row>
    <row r="212" spans="1:29" x14ac:dyDescent="0.2">
      <c r="A212" t="s">
        <v>339</v>
      </c>
      <c r="B212" s="1">
        <f t="shared" si="15"/>
        <v>143</v>
      </c>
      <c r="C212" s="1" t="s">
        <v>231</v>
      </c>
      <c r="D212" s="1" t="s">
        <v>232</v>
      </c>
      <c r="E212" s="7">
        <v>1.3</v>
      </c>
      <c r="F212" s="3">
        <v>107</v>
      </c>
    </row>
    <row r="213" spans="1:29" x14ac:dyDescent="0.2">
      <c r="A213" t="s">
        <v>339</v>
      </c>
      <c r="B213" s="1">
        <f t="shared" ref="B213:B277" si="17">+B212+1</f>
        <v>144</v>
      </c>
      <c r="C213" s="1" t="s">
        <v>233</v>
      </c>
      <c r="D213" s="1" t="s">
        <v>234</v>
      </c>
      <c r="E213" s="3">
        <v>3.35</v>
      </c>
      <c r="F213" s="3">
        <v>457</v>
      </c>
    </row>
    <row r="214" spans="1:29" x14ac:dyDescent="0.2">
      <c r="A214" t="s">
        <v>339</v>
      </c>
      <c r="B214" s="1">
        <f t="shared" si="17"/>
        <v>145</v>
      </c>
      <c r="C214" s="5" t="s">
        <v>235</v>
      </c>
      <c r="D214" s="1" t="s">
        <v>236</v>
      </c>
      <c r="E214" s="3">
        <v>7.06</v>
      </c>
      <c r="F214" s="6">
        <f>E214*[95]Main!$J$3</f>
        <v>725.62786605999997</v>
      </c>
      <c r="G214" s="6">
        <f>[95]Main!$J$5-[95]Main!$J$6</f>
        <v>197.79600000000002</v>
      </c>
      <c r="H214" s="8">
        <f>+F214-G214</f>
        <v>527.83186605999992</v>
      </c>
      <c r="I214" s="3" t="s">
        <v>16</v>
      </c>
    </row>
    <row r="215" spans="1:29" x14ac:dyDescent="0.2">
      <c r="A215" t="s">
        <v>339</v>
      </c>
      <c r="B215" s="1">
        <f t="shared" si="17"/>
        <v>146</v>
      </c>
      <c r="C215" s="5" t="s">
        <v>356</v>
      </c>
      <c r="D215" s="1" t="s">
        <v>357</v>
      </c>
      <c r="E215" s="7">
        <v>0.6</v>
      </c>
      <c r="F215" s="6">
        <f>+E215*J215</f>
        <v>486.43225439999998</v>
      </c>
      <c r="G215" s="6">
        <f>+[96]Main!$K$5-[96]Main!$K$6</f>
        <v>-37.984000000000002</v>
      </c>
      <c r="H215" s="8">
        <f t="shared" ref="H215" si="18">+F215-G215</f>
        <v>524.41625439999996</v>
      </c>
      <c r="I215" s="3" t="s">
        <v>305</v>
      </c>
      <c r="J215" s="6">
        <f>+[96]Main!$K$3</f>
        <v>810.72042399999998</v>
      </c>
      <c r="K215" s="9">
        <v>44816</v>
      </c>
      <c r="AC215" s="1">
        <v>2002</v>
      </c>
    </row>
    <row r="216" spans="1:29" x14ac:dyDescent="0.2">
      <c r="A216" t="s">
        <v>339</v>
      </c>
      <c r="B216" s="1">
        <f t="shared" si="17"/>
        <v>147</v>
      </c>
      <c r="C216" s="5" t="s">
        <v>237</v>
      </c>
      <c r="D216" s="1" t="s">
        <v>238</v>
      </c>
      <c r="E216" s="3">
        <v>14.68</v>
      </c>
      <c r="F216" s="6">
        <f>E216*[97]Main!$L$3</f>
        <v>587.26396075999992</v>
      </c>
      <c r="G216" s="6">
        <f>[97]Main!$L$5-[97]Main!$L$6</f>
        <v>277.88299999999998</v>
      </c>
      <c r="H216" s="8">
        <f>+F216-G216</f>
        <v>309.38096075999994</v>
      </c>
      <c r="I216" s="3" t="s">
        <v>16</v>
      </c>
    </row>
    <row r="217" spans="1:29" x14ac:dyDescent="0.2">
      <c r="A217" t="s">
        <v>339</v>
      </c>
      <c r="B217" s="1">
        <f t="shared" si="17"/>
        <v>148</v>
      </c>
      <c r="C217" s="5" t="s">
        <v>239</v>
      </c>
      <c r="D217" s="1" t="s">
        <v>240</v>
      </c>
      <c r="E217" s="3">
        <v>4.8600000000000003</v>
      </c>
      <c r="F217" s="6">
        <f>E217*[98]Main!$J$3</f>
        <v>312.71415336000001</v>
      </c>
      <c r="G217" s="8">
        <f>+[98]Main!$J$5-[98]Main!$J$6</f>
        <v>92.317999999999998</v>
      </c>
      <c r="H217" s="8">
        <f>+F217-G217</f>
        <v>220.39615336000003</v>
      </c>
      <c r="I217" s="3" t="s">
        <v>16</v>
      </c>
    </row>
    <row r="218" spans="1:29" x14ac:dyDescent="0.2">
      <c r="A218" t="s">
        <v>339</v>
      </c>
      <c r="B218" s="1">
        <f t="shared" si="17"/>
        <v>149</v>
      </c>
      <c r="C218" s="5" t="s">
        <v>241</v>
      </c>
      <c r="D218" s="1" t="s">
        <v>242</v>
      </c>
      <c r="E218" s="3">
        <v>7.57</v>
      </c>
      <c r="F218" s="6">
        <f>E218*[99]Main!$M$3</f>
        <v>338.45983246000003</v>
      </c>
      <c r="G218" s="6">
        <f>[99]Main!$M$5-[99]Main!$M$6</f>
        <v>120.43700000000001</v>
      </c>
      <c r="H218" s="8">
        <f t="shared" ref="H218:H224" si="19">+F218-G218</f>
        <v>218.02283246000002</v>
      </c>
      <c r="I218" s="3" t="s">
        <v>16</v>
      </c>
    </row>
    <row r="219" spans="1:29" x14ac:dyDescent="0.2">
      <c r="B219" s="1">
        <f t="shared" si="17"/>
        <v>150</v>
      </c>
      <c r="C219" s="5" t="s">
        <v>243</v>
      </c>
      <c r="D219" s="1" t="s">
        <v>244</v>
      </c>
      <c r="E219" s="7">
        <v>0.7</v>
      </c>
      <c r="F219" s="6">
        <f>E219*[100]Main!$M$3</f>
        <v>128.9392503</v>
      </c>
      <c r="G219" s="6">
        <f>[100]Main!$M$5-[100]Main!$M$6</f>
        <v>-59.50200000000001</v>
      </c>
      <c r="H219" s="8">
        <f t="shared" si="19"/>
        <v>188.44125030000001</v>
      </c>
      <c r="I219" s="3" t="s">
        <v>16</v>
      </c>
    </row>
    <row r="220" spans="1:29" x14ac:dyDescent="0.2">
      <c r="A220" t="s">
        <v>339</v>
      </c>
      <c r="B220" s="1">
        <f>+B207+1</f>
        <v>138</v>
      </c>
      <c r="C220" s="5" t="s">
        <v>326</v>
      </c>
      <c r="D220" t="s">
        <v>327</v>
      </c>
      <c r="E220" s="3">
        <v>3.23</v>
      </c>
      <c r="F220" s="6">
        <f>+E220*J220</f>
        <v>30.407559149999997</v>
      </c>
      <c r="G220" s="6">
        <f>+[101]Main!$N$5-[101]Main!$N$6</f>
        <v>-7.4640000000000004</v>
      </c>
      <c r="H220" s="6">
        <f>+F220-G220</f>
        <v>37.871559149999996</v>
      </c>
      <c r="I220" s="3" t="s">
        <v>305</v>
      </c>
      <c r="J220" s="6">
        <f>+[101]Main!$N$3</f>
        <v>9.4141049999999993</v>
      </c>
      <c r="K220" s="9">
        <v>44780</v>
      </c>
    </row>
    <row r="221" spans="1:29" x14ac:dyDescent="0.2">
      <c r="A221" t="s">
        <v>339</v>
      </c>
      <c r="B221" s="1">
        <f>+B219+1</f>
        <v>151</v>
      </c>
      <c r="C221" s="5" t="s">
        <v>245</v>
      </c>
      <c r="D221" s="1" t="s">
        <v>246</v>
      </c>
      <c r="E221" s="3">
        <v>1.98</v>
      </c>
      <c r="F221" s="6">
        <f>E221*[102]Main!$N$3</f>
        <v>39.757463459999997</v>
      </c>
      <c r="G221" s="6">
        <f>[102]Main!$N$5-[102]Main!$N$6</f>
        <v>15.942</v>
      </c>
      <c r="H221" s="8">
        <f t="shared" si="19"/>
        <v>23.815463459999997</v>
      </c>
      <c r="I221" s="3" t="s">
        <v>16</v>
      </c>
    </row>
    <row r="222" spans="1:29" x14ac:dyDescent="0.2">
      <c r="B222" s="1">
        <f t="shared" si="17"/>
        <v>152</v>
      </c>
      <c r="C222" s="5" t="s">
        <v>247</v>
      </c>
      <c r="D222" s="1" t="s">
        <v>248</v>
      </c>
      <c r="E222" s="3">
        <v>0.62</v>
      </c>
      <c r="F222" s="6">
        <f>E222*[103]Main!$L$3</f>
        <v>30.1881658</v>
      </c>
      <c r="G222" s="6">
        <f>[103]Main!$L$5-[103]Main!$L$6</f>
        <v>13.262999999999998</v>
      </c>
      <c r="H222" s="8">
        <f t="shared" si="19"/>
        <v>16.925165800000002</v>
      </c>
      <c r="I222" s="3" t="s">
        <v>16</v>
      </c>
    </row>
    <row r="223" spans="1:29" x14ac:dyDescent="0.2">
      <c r="B223" s="1">
        <f t="shared" si="17"/>
        <v>153</v>
      </c>
      <c r="C223" s="5" t="s">
        <v>249</v>
      </c>
      <c r="D223" s="1" t="s">
        <v>250</v>
      </c>
      <c r="E223" s="3">
        <v>6.12</v>
      </c>
      <c r="F223" s="6">
        <f>E223*[104]Main!$M$3</f>
        <v>125.46108324000001</v>
      </c>
      <c r="G223" s="6">
        <f>[104]Main!$M$5-[104]Main!$M$6</f>
        <v>131.17699999999999</v>
      </c>
      <c r="H223" s="8">
        <f t="shared" si="19"/>
        <v>-5.7159167599999847</v>
      </c>
      <c r="I223" s="3" t="s">
        <v>16</v>
      </c>
    </row>
    <row r="224" spans="1:29" x14ac:dyDescent="0.2">
      <c r="B224" s="1">
        <f t="shared" si="17"/>
        <v>154</v>
      </c>
      <c r="C224" s="5" t="s">
        <v>251</v>
      </c>
      <c r="D224" s="1" t="s">
        <v>252</v>
      </c>
      <c r="E224" s="3">
        <v>0.98</v>
      </c>
      <c r="F224" s="6">
        <f>E224*[105]Main!$M$3</f>
        <v>20.935517539999999</v>
      </c>
      <c r="G224" s="6">
        <f>[105]Main!$M$5-[105]Main!$M$6</f>
        <v>55.28</v>
      </c>
      <c r="H224" s="8">
        <f t="shared" si="19"/>
        <v>-34.344482460000002</v>
      </c>
      <c r="I224" s="3" t="s">
        <v>16</v>
      </c>
    </row>
    <row r="225" spans="2:29" x14ac:dyDescent="0.2">
      <c r="B225" s="1">
        <f t="shared" si="17"/>
        <v>155</v>
      </c>
      <c r="C225" s="5" t="s">
        <v>555</v>
      </c>
      <c r="D225" t="s">
        <v>556</v>
      </c>
      <c r="E225" s="3">
        <v>0.94</v>
      </c>
      <c r="F225" s="6">
        <f>+E225*J225</f>
        <v>56.676359999999995</v>
      </c>
      <c r="G225" s="6">
        <f>+[106]Main!$K$5-[106]Main!$K$6</f>
        <v>136.64599999999999</v>
      </c>
      <c r="H225" s="6">
        <f>+F225-G225</f>
        <v>-79.969639999999998</v>
      </c>
      <c r="I225" s="3" t="s">
        <v>1098</v>
      </c>
      <c r="J225" s="6">
        <f>+[106]Main!$K$3</f>
        <v>60.293999999999997</v>
      </c>
      <c r="K225" s="9">
        <v>45550</v>
      </c>
      <c r="AC225" s="1">
        <v>2017</v>
      </c>
    </row>
    <row r="226" spans="2:29" x14ac:dyDescent="0.2">
      <c r="B226" s="1">
        <f t="shared" si="17"/>
        <v>156</v>
      </c>
      <c r="C226" s="1" t="s">
        <v>253</v>
      </c>
      <c r="D226" s="1" t="s">
        <v>254</v>
      </c>
      <c r="E226" s="3">
        <v>0.61</v>
      </c>
    </row>
    <row r="227" spans="2:29" x14ac:dyDescent="0.2">
      <c r="B227" s="1">
        <f t="shared" si="17"/>
        <v>157</v>
      </c>
      <c r="C227" s="1" t="s">
        <v>1008</v>
      </c>
      <c r="D227" t="s">
        <v>1009</v>
      </c>
    </row>
    <row r="228" spans="2:29" x14ac:dyDescent="0.2">
      <c r="B228" s="1">
        <f t="shared" si="17"/>
        <v>158</v>
      </c>
      <c r="C228" s="1" t="s">
        <v>255</v>
      </c>
      <c r="D228" s="1" t="s">
        <v>256</v>
      </c>
      <c r="E228" s="3">
        <v>5.55</v>
      </c>
    </row>
    <row r="229" spans="2:29" x14ac:dyDescent="0.2">
      <c r="B229" s="1">
        <f t="shared" si="17"/>
        <v>159</v>
      </c>
      <c r="C229" t="s">
        <v>1010</v>
      </c>
      <c r="D229" t="s">
        <v>1011</v>
      </c>
    </row>
    <row r="230" spans="2:29" x14ac:dyDescent="0.2">
      <c r="B230" s="1">
        <f t="shared" si="17"/>
        <v>160</v>
      </c>
      <c r="C230" s="1" t="s">
        <v>353</v>
      </c>
      <c r="D230" t="s">
        <v>354</v>
      </c>
      <c r="E230" s="7">
        <v>4.2</v>
      </c>
    </row>
    <row r="231" spans="2:29" x14ac:dyDescent="0.2">
      <c r="B231" s="1">
        <f t="shared" si="17"/>
        <v>161</v>
      </c>
      <c r="C231" s="1" t="s">
        <v>337</v>
      </c>
      <c r="D231" t="s">
        <v>338</v>
      </c>
      <c r="E231" s="7">
        <v>4</v>
      </c>
    </row>
    <row r="232" spans="2:29" x14ac:dyDescent="0.2">
      <c r="B232" s="1">
        <f t="shared" si="17"/>
        <v>162</v>
      </c>
      <c r="C232" t="s">
        <v>341</v>
      </c>
      <c r="D232" t="s">
        <v>342</v>
      </c>
      <c r="E232" s="3">
        <v>20.18</v>
      </c>
    </row>
    <row r="233" spans="2:29" x14ac:dyDescent="0.2">
      <c r="B233" s="1">
        <f t="shared" si="17"/>
        <v>163</v>
      </c>
      <c r="C233" s="1" t="s">
        <v>384</v>
      </c>
      <c r="D233" s="1" t="s">
        <v>385</v>
      </c>
      <c r="E233" s="3">
        <v>25.85</v>
      </c>
    </row>
    <row r="234" spans="2:29" x14ac:dyDescent="0.2">
      <c r="B234" s="1">
        <f t="shared" si="17"/>
        <v>164</v>
      </c>
      <c r="C234" t="s">
        <v>390</v>
      </c>
      <c r="D234" t="s">
        <v>391</v>
      </c>
      <c r="E234" s="3">
        <v>9.26</v>
      </c>
      <c r="F234" s="3">
        <v>204</v>
      </c>
    </row>
    <row r="235" spans="2:29" x14ac:dyDescent="0.2">
      <c r="B235" s="1">
        <f t="shared" si="17"/>
        <v>165</v>
      </c>
      <c r="C235" t="s">
        <v>435</v>
      </c>
      <c r="D235" t="s">
        <v>434</v>
      </c>
    </row>
    <row r="236" spans="2:29" x14ac:dyDescent="0.2">
      <c r="B236" s="1">
        <f t="shared" si="17"/>
        <v>166</v>
      </c>
      <c r="C236" t="s">
        <v>436</v>
      </c>
      <c r="D236" t="s">
        <v>437</v>
      </c>
    </row>
    <row r="237" spans="2:29" x14ac:dyDescent="0.2">
      <c r="B237" s="1">
        <f t="shared" si="17"/>
        <v>167</v>
      </c>
      <c r="C237" s="1" t="s">
        <v>400</v>
      </c>
      <c r="D237" s="1" t="s">
        <v>401</v>
      </c>
    </row>
    <row r="238" spans="2:29" x14ac:dyDescent="0.2">
      <c r="B238" s="1">
        <f t="shared" si="17"/>
        <v>168</v>
      </c>
      <c r="C238" t="s">
        <v>753</v>
      </c>
      <c r="D238" t="s">
        <v>754</v>
      </c>
    </row>
    <row r="239" spans="2:29" x14ac:dyDescent="0.2">
      <c r="B239" s="1">
        <f t="shared" si="17"/>
        <v>169</v>
      </c>
      <c r="C239" t="s">
        <v>757</v>
      </c>
      <c r="D239" t="s">
        <v>758</v>
      </c>
    </row>
    <row r="240" spans="2:29" x14ac:dyDescent="0.2">
      <c r="B240" s="1">
        <f t="shared" si="17"/>
        <v>170</v>
      </c>
      <c r="C240" t="s">
        <v>761</v>
      </c>
      <c r="D240" t="s">
        <v>762</v>
      </c>
    </row>
    <row r="241" spans="1:5" x14ac:dyDescent="0.2">
      <c r="A241"/>
      <c r="B241" s="1">
        <f t="shared" si="17"/>
        <v>171</v>
      </c>
      <c r="C241" t="s">
        <v>763</v>
      </c>
      <c r="D241" t="s">
        <v>764</v>
      </c>
    </row>
    <row r="242" spans="1:5" x14ac:dyDescent="0.2">
      <c r="B242" s="1">
        <f t="shared" si="17"/>
        <v>172</v>
      </c>
      <c r="C242" t="s">
        <v>759</v>
      </c>
      <c r="D242" t="s">
        <v>760</v>
      </c>
    </row>
    <row r="243" spans="1:5" x14ac:dyDescent="0.2">
      <c r="B243" s="1">
        <f t="shared" si="17"/>
        <v>173</v>
      </c>
      <c r="C243" t="s">
        <v>755</v>
      </c>
      <c r="D243" t="s">
        <v>756</v>
      </c>
    </row>
    <row r="244" spans="1:5" x14ac:dyDescent="0.2">
      <c r="B244" s="1">
        <f t="shared" si="17"/>
        <v>174</v>
      </c>
      <c r="C244" t="s">
        <v>751</v>
      </c>
      <c r="D244" t="s">
        <v>752</v>
      </c>
    </row>
    <row r="245" spans="1:5" x14ac:dyDescent="0.2">
      <c r="B245" s="1">
        <f t="shared" si="17"/>
        <v>175</v>
      </c>
      <c r="C245" t="s">
        <v>429</v>
      </c>
      <c r="D245" t="s">
        <v>430</v>
      </c>
      <c r="E245" s="3">
        <v>20.32</v>
      </c>
    </row>
    <row r="246" spans="1:5" x14ac:dyDescent="0.2">
      <c r="B246" s="1">
        <f t="shared" si="17"/>
        <v>176</v>
      </c>
      <c r="C246" s="1" t="s">
        <v>507</v>
      </c>
      <c r="D246" s="1" t="s">
        <v>508</v>
      </c>
    </row>
    <row r="247" spans="1:5" x14ac:dyDescent="0.2">
      <c r="B247" s="1">
        <f t="shared" si="17"/>
        <v>177</v>
      </c>
      <c r="C247" t="s">
        <v>513</v>
      </c>
      <c r="D247" t="s">
        <v>514</v>
      </c>
    </row>
    <row r="248" spans="1:5" x14ac:dyDescent="0.2">
      <c r="B248" s="1">
        <f t="shared" si="17"/>
        <v>178</v>
      </c>
      <c r="C248" t="s">
        <v>743</v>
      </c>
      <c r="D248" t="s">
        <v>744</v>
      </c>
    </row>
    <row r="249" spans="1:5" x14ac:dyDescent="0.2">
      <c r="B249" s="1">
        <f t="shared" si="17"/>
        <v>179</v>
      </c>
      <c r="C249" t="s">
        <v>745</v>
      </c>
      <c r="D249" t="s">
        <v>746</v>
      </c>
    </row>
    <row r="250" spans="1:5" x14ac:dyDescent="0.2">
      <c r="B250" s="1">
        <f t="shared" si="17"/>
        <v>180</v>
      </c>
      <c r="C250" t="s">
        <v>741</v>
      </c>
      <c r="D250" t="s">
        <v>742</v>
      </c>
    </row>
    <row r="251" spans="1:5" x14ac:dyDescent="0.2">
      <c r="B251" s="1">
        <f t="shared" si="17"/>
        <v>181</v>
      </c>
      <c r="C251" s="1" t="s">
        <v>524</v>
      </c>
      <c r="D251" s="1" t="s">
        <v>525</v>
      </c>
    </row>
    <row r="252" spans="1:5" x14ac:dyDescent="0.2">
      <c r="B252" s="1">
        <f t="shared" si="17"/>
        <v>182</v>
      </c>
      <c r="C252" t="s">
        <v>529</v>
      </c>
      <c r="D252" t="s">
        <v>530</v>
      </c>
    </row>
    <row r="253" spans="1:5" x14ac:dyDescent="0.2">
      <c r="B253" s="1">
        <f t="shared" si="17"/>
        <v>183</v>
      </c>
      <c r="C253" s="1" t="s">
        <v>533</v>
      </c>
      <c r="D253" s="1" t="s">
        <v>534</v>
      </c>
      <c r="E253" s="3">
        <v>7.08</v>
      </c>
    </row>
    <row r="254" spans="1:5" x14ac:dyDescent="0.2">
      <c r="B254" s="1">
        <f t="shared" si="17"/>
        <v>184</v>
      </c>
      <c r="C254" t="s">
        <v>536</v>
      </c>
      <c r="D254" t="s">
        <v>535</v>
      </c>
      <c r="E254" s="7">
        <v>20.3</v>
      </c>
    </row>
    <row r="255" spans="1:5" x14ac:dyDescent="0.2">
      <c r="B255" s="1">
        <f t="shared" si="17"/>
        <v>185</v>
      </c>
      <c r="C255" t="s">
        <v>537</v>
      </c>
      <c r="D255" t="s">
        <v>538</v>
      </c>
      <c r="E255" s="3">
        <v>0.38</v>
      </c>
    </row>
    <row r="256" spans="1:5" x14ac:dyDescent="0.2">
      <c r="B256" s="1">
        <f t="shared" si="17"/>
        <v>186</v>
      </c>
      <c r="C256" t="s">
        <v>539</v>
      </c>
      <c r="D256" t="s">
        <v>540</v>
      </c>
      <c r="E256" s="3">
        <v>4.24</v>
      </c>
    </row>
    <row r="257" spans="1:5" x14ac:dyDescent="0.2">
      <c r="A257" s="1" t="s">
        <v>339</v>
      </c>
      <c r="B257" s="1">
        <f t="shared" si="17"/>
        <v>187</v>
      </c>
      <c r="C257" t="s">
        <v>541</v>
      </c>
      <c r="D257" t="s">
        <v>542</v>
      </c>
      <c r="E257" s="3">
        <v>13.74</v>
      </c>
    </row>
    <row r="258" spans="1:5" x14ac:dyDescent="0.2">
      <c r="B258" s="1">
        <f t="shared" si="17"/>
        <v>188</v>
      </c>
      <c r="C258" t="s">
        <v>543</v>
      </c>
      <c r="D258" t="s">
        <v>544</v>
      </c>
      <c r="E258" s="3">
        <v>4.3600000000000003</v>
      </c>
    </row>
    <row r="259" spans="1:5" x14ac:dyDescent="0.2">
      <c r="B259" s="1">
        <f t="shared" si="17"/>
        <v>189</v>
      </c>
      <c r="C259" t="s">
        <v>803</v>
      </c>
      <c r="D259" t="s">
        <v>800</v>
      </c>
    </row>
    <row r="260" spans="1:5" x14ac:dyDescent="0.2">
      <c r="B260" s="1">
        <f t="shared" si="17"/>
        <v>190</v>
      </c>
      <c r="C260" t="s">
        <v>545</v>
      </c>
      <c r="D260" t="s">
        <v>546</v>
      </c>
      <c r="E260" s="3">
        <v>7.06</v>
      </c>
    </row>
    <row r="261" spans="1:5" x14ac:dyDescent="0.2">
      <c r="B261" s="1">
        <f t="shared" si="17"/>
        <v>191</v>
      </c>
      <c r="C261" t="s">
        <v>801</v>
      </c>
      <c r="D261" t="s">
        <v>802</v>
      </c>
    </row>
    <row r="262" spans="1:5" x14ac:dyDescent="0.2">
      <c r="A262" s="1" t="s">
        <v>339</v>
      </c>
      <c r="B262" s="1">
        <f t="shared" si="17"/>
        <v>192</v>
      </c>
      <c r="C262" t="s">
        <v>547</v>
      </c>
      <c r="D262" t="s">
        <v>548</v>
      </c>
      <c r="E262" s="3">
        <v>1.04</v>
      </c>
    </row>
    <row r="263" spans="1:5" x14ac:dyDescent="0.2">
      <c r="B263" s="1">
        <f t="shared" si="17"/>
        <v>193</v>
      </c>
      <c r="C263" s="34" t="s">
        <v>549</v>
      </c>
      <c r="D263" s="34" t="s">
        <v>550</v>
      </c>
    </row>
    <row r="264" spans="1:5" x14ac:dyDescent="0.2">
      <c r="B264" s="1">
        <f t="shared" si="17"/>
        <v>194</v>
      </c>
      <c r="C264" t="s">
        <v>551</v>
      </c>
      <c r="D264" t="s">
        <v>552</v>
      </c>
      <c r="E264" s="3">
        <v>2.97</v>
      </c>
    </row>
    <row r="265" spans="1:5" x14ac:dyDescent="0.2">
      <c r="B265" s="1">
        <f t="shared" si="17"/>
        <v>195</v>
      </c>
      <c r="C265" t="s">
        <v>553</v>
      </c>
      <c r="D265" t="s">
        <v>554</v>
      </c>
      <c r="E265" s="3">
        <v>3.28</v>
      </c>
    </row>
    <row r="266" spans="1:5" x14ac:dyDescent="0.2">
      <c r="B266" s="1">
        <f t="shared" si="17"/>
        <v>196</v>
      </c>
      <c r="C266" t="s">
        <v>557</v>
      </c>
      <c r="D266" t="s">
        <v>558</v>
      </c>
    </row>
    <row r="267" spans="1:5" x14ac:dyDescent="0.2">
      <c r="B267" s="1">
        <f t="shared" si="17"/>
        <v>197</v>
      </c>
      <c r="C267" t="s">
        <v>559</v>
      </c>
      <c r="D267" t="s">
        <v>560</v>
      </c>
      <c r="E267" s="3">
        <v>18.07</v>
      </c>
    </row>
    <row r="268" spans="1:5" x14ac:dyDescent="0.2">
      <c r="B268" s="1">
        <f t="shared" si="17"/>
        <v>198</v>
      </c>
      <c r="C268" t="s">
        <v>561</v>
      </c>
      <c r="D268" t="s">
        <v>562</v>
      </c>
      <c r="E268" s="3">
        <v>2.68</v>
      </c>
    </row>
    <row r="269" spans="1:5" x14ac:dyDescent="0.2">
      <c r="B269" s="1">
        <f t="shared" si="17"/>
        <v>199</v>
      </c>
      <c r="C269" t="s">
        <v>563</v>
      </c>
      <c r="D269" t="s">
        <v>564</v>
      </c>
      <c r="E269" s="7">
        <v>7</v>
      </c>
    </row>
    <row r="270" spans="1:5" x14ac:dyDescent="0.2">
      <c r="B270" s="1">
        <f t="shared" si="17"/>
        <v>200</v>
      </c>
      <c r="C270" t="s">
        <v>565</v>
      </c>
      <c r="D270" t="s">
        <v>566</v>
      </c>
      <c r="E270" s="3">
        <v>1.76</v>
      </c>
    </row>
    <row r="271" spans="1:5" x14ac:dyDescent="0.2">
      <c r="B271" s="1">
        <f t="shared" si="17"/>
        <v>201</v>
      </c>
      <c r="C271" t="s">
        <v>1006</v>
      </c>
      <c r="D271" t="s">
        <v>1007</v>
      </c>
    </row>
    <row r="272" spans="1:5" x14ac:dyDescent="0.2">
      <c r="B272" s="1">
        <f t="shared" si="17"/>
        <v>202</v>
      </c>
      <c r="C272" t="s">
        <v>567</v>
      </c>
      <c r="D272" t="s">
        <v>568</v>
      </c>
      <c r="E272" s="3">
        <v>0.61</v>
      </c>
    </row>
    <row r="273" spans="1:5" x14ac:dyDescent="0.2">
      <c r="B273" s="1">
        <f t="shared" si="17"/>
        <v>203</v>
      </c>
      <c r="C273" t="s">
        <v>569</v>
      </c>
      <c r="D273" t="s">
        <v>570</v>
      </c>
      <c r="E273" s="3">
        <v>0.68</v>
      </c>
    </row>
    <row r="274" spans="1:5" x14ac:dyDescent="0.2">
      <c r="B274" s="1">
        <f t="shared" si="17"/>
        <v>204</v>
      </c>
      <c r="C274" t="s">
        <v>571</v>
      </c>
      <c r="D274" t="s">
        <v>572</v>
      </c>
      <c r="E274" s="3">
        <v>11.86</v>
      </c>
    </row>
    <row r="275" spans="1:5" x14ac:dyDescent="0.2">
      <c r="B275" s="1">
        <f t="shared" si="17"/>
        <v>205</v>
      </c>
      <c r="C275" t="s">
        <v>573</v>
      </c>
      <c r="D275" t="s">
        <v>574</v>
      </c>
      <c r="E275" s="3">
        <v>1.86</v>
      </c>
    </row>
    <row r="276" spans="1:5" x14ac:dyDescent="0.2">
      <c r="B276" s="1">
        <f t="shared" si="17"/>
        <v>206</v>
      </c>
      <c r="C276" t="s">
        <v>575</v>
      </c>
      <c r="D276" t="s">
        <v>576</v>
      </c>
      <c r="E276" s="3">
        <v>1.87</v>
      </c>
    </row>
    <row r="277" spans="1:5" x14ac:dyDescent="0.2">
      <c r="B277" s="1">
        <f t="shared" si="17"/>
        <v>207</v>
      </c>
      <c r="C277" s="34" t="s">
        <v>577</v>
      </c>
      <c r="D277" s="34" t="s">
        <v>578</v>
      </c>
      <c r="E277"/>
    </row>
    <row r="278" spans="1:5" x14ac:dyDescent="0.2">
      <c r="B278" s="1">
        <f t="shared" ref="B278:B342" si="20">+B277+1</f>
        <v>208</v>
      </c>
      <c r="C278" t="s">
        <v>580</v>
      </c>
      <c r="D278" t="s">
        <v>579</v>
      </c>
      <c r="E278" s="3">
        <v>7.46</v>
      </c>
    </row>
    <row r="279" spans="1:5" x14ac:dyDescent="0.2">
      <c r="B279" s="1">
        <f t="shared" si="20"/>
        <v>209</v>
      </c>
      <c r="C279" t="s">
        <v>816</v>
      </c>
      <c r="D279" t="s">
        <v>817</v>
      </c>
    </row>
    <row r="280" spans="1:5" x14ac:dyDescent="0.2">
      <c r="B280" s="1">
        <f t="shared" si="20"/>
        <v>210</v>
      </c>
      <c r="C280" t="s">
        <v>814</v>
      </c>
      <c r="D280" t="s">
        <v>815</v>
      </c>
    </row>
    <row r="281" spans="1:5" x14ac:dyDescent="0.2">
      <c r="B281" s="1">
        <f t="shared" si="20"/>
        <v>211</v>
      </c>
      <c r="C281" t="s">
        <v>581</v>
      </c>
      <c r="D281" t="s">
        <v>582</v>
      </c>
      <c r="E281" s="3">
        <v>2.77</v>
      </c>
    </row>
    <row r="282" spans="1:5" x14ac:dyDescent="0.2">
      <c r="B282" s="1">
        <f t="shared" si="20"/>
        <v>212</v>
      </c>
      <c r="C282" t="s">
        <v>353</v>
      </c>
      <c r="D282" t="s">
        <v>354</v>
      </c>
      <c r="E282" s="3">
        <v>2.67</v>
      </c>
    </row>
    <row r="283" spans="1:5" x14ac:dyDescent="0.2">
      <c r="A283" s="1" t="s">
        <v>339</v>
      </c>
      <c r="B283" s="1">
        <f t="shared" si="20"/>
        <v>213</v>
      </c>
      <c r="C283" t="s">
        <v>994</v>
      </c>
      <c r="D283" t="s">
        <v>995</v>
      </c>
    </row>
    <row r="284" spans="1:5" x14ac:dyDescent="0.2">
      <c r="A284" s="1" t="s">
        <v>339</v>
      </c>
      <c r="B284" s="1">
        <f t="shared" si="20"/>
        <v>214</v>
      </c>
      <c r="C284" t="s">
        <v>992</v>
      </c>
      <c r="D284" t="s">
        <v>993</v>
      </c>
    </row>
    <row r="285" spans="1:5" x14ac:dyDescent="0.2">
      <c r="A285" t="s">
        <v>339</v>
      </c>
      <c r="B285" s="1">
        <f t="shared" si="20"/>
        <v>215</v>
      </c>
      <c r="C285" t="s">
        <v>998</v>
      </c>
      <c r="D285" t="s">
        <v>999</v>
      </c>
    </row>
    <row r="286" spans="1:5" x14ac:dyDescent="0.2">
      <c r="A286"/>
      <c r="B286" s="1">
        <f t="shared" si="20"/>
        <v>216</v>
      </c>
      <c r="C286" t="s">
        <v>1000</v>
      </c>
      <c r="D286" t="s">
        <v>1001</v>
      </c>
    </row>
    <row r="287" spans="1:5" x14ac:dyDescent="0.2">
      <c r="A287" t="s">
        <v>339</v>
      </c>
      <c r="B287" s="1">
        <f>+B298+1</f>
        <v>218</v>
      </c>
      <c r="C287" t="s">
        <v>1002</v>
      </c>
      <c r="D287" t="s">
        <v>1003</v>
      </c>
    </row>
    <row r="288" spans="1:5" x14ac:dyDescent="0.2">
      <c r="A288" t="s">
        <v>339</v>
      </c>
      <c r="B288" s="1">
        <f t="shared" si="20"/>
        <v>219</v>
      </c>
      <c r="C288" t="s">
        <v>1004</v>
      </c>
      <c r="D288" t="s">
        <v>1005</v>
      </c>
    </row>
    <row r="289" spans="1:29" x14ac:dyDescent="0.2">
      <c r="A289" t="s">
        <v>339</v>
      </c>
      <c r="B289" s="1">
        <f t="shared" si="20"/>
        <v>220</v>
      </c>
      <c r="C289" t="s">
        <v>996</v>
      </c>
      <c r="D289" t="s">
        <v>997</v>
      </c>
    </row>
    <row r="290" spans="1:29" x14ac:dyDescent="0.2">
      <c r="A290" s="1" t="s">
        <v>339</v>
      </c>
      <c r="B290" s="1">
        <f t="shared" si="20"/>
        <v>221</v>
      </c>
      <c r="C290" t="s">
        <v>990</v>
      </c>
      <c r="D290" t="s">
        <v>991</v>
      </c>
    </row>
    <row r="291" spans="1:29" x14ac:dyDescent="0.2">
      <c r="A291" s="1" t="s">
        <v>339</v>
      </c>
      <c r="B291" s="1">
        <f t="shared" si="20"/>
        <v>222</v>
      </c>
      <c r="C291" t="s">
        <v>583</v>
      </c>
      <c r="D291" t="s">
        <v>584</v>
      </c>
      <c r="E291" s="7">
        <v>2.2000000000000002</v>
      </c>
    </row>
    <row r="292" spans="1:29" x14ac:dyDescent="0.2">
      <c r="A292" s="1" t="s">
        <v>339</v>
      </c>
      <c r="B292" s="1">
        <f t="shared" si="20"/>
        <v>223</v>
      </c>
      <c r="C292" t="s">
        <v>587</v>
      </c>
      <c r="D292" t="s">
        <v>588</v>
      </c>
      <c r="E292" s="3">
        <v>0.92</v>
      </c>
    </row>
    <row r="293" spans="1:29" x14ac:dyDescent="0.2">
      <c r="A293" s="1" t="s">
        <v>339</v>
      </c>
      <c r="B293" s="1">
        <f t="shared" si="20"/>
        <v>224</v>
      </c>
      <c r="C293" t="s">
        <v>589</v>
      </c>
      <c r="D293" t="s">
        <v>590</v>
      </c>
      <c r="E293" s="3">
        <v>2.94</v>
      </c>
    </row>
    <row r="294" spans="1:29" x14ac:dyDescent="0.2">
      <c r="A294" s="1" t="s">
        <v>339</v>
      </c>
      <c r="B294" s="1">
        <f t="shared" si="20"/>
        <v>225</v>
      </c>
      <c r="C294" t="s">
        <v>591</v>
      </c>
      <c r="D294" t="s">
        <v>592</v>
      </c>
      <c r="E294" s="3">
        <v>5.88</v>
      </c>
    </row>
    <row r="295" spans="1:29" x14ac:dyDescent="0.2">
      <c r="A295" s="1" t="s">
        <v>339</v>
      </c>
      <c r="B295" s="1">
        <f t="shared" si="20"/>
        <v>226</v>
      </c>
      <c r="C295" t="s">
        <v>593</v>
      </c>
      <c r="D295" t="s">
        <v>594</v>
      </c>
      <c r="E295" s="7">
        <v>3.46</v>
      </c>
    </row>
    <row r="296" spans="1:29" x14ac:dyDescent="0.2">
      <c r="A296" s="1" t="s">
        <v>339</v>
      </c>
      <c r="B296" s="1">
        <f t="shared" si="20"/>
        <v>227</v>
      </c>
      <c r="C296" s="5" t="s">
        <v>595</v>
      </c>
      <c r="D296" t="s">
        <v>596</v>
      </c>
      <c r="E296" s="7">
        <v>33</v>
      </c>
      <c r="F296" s="6">
        <f>E296*J296</f>
        <v>653.378781</v>
      </c>
      <c r="G296" s="6">
        <f>[107]Main!$M$5-[107]Main!$M$6</f>
        <v>236.422</v>
      </c>
      <c r="H296" s="6">
        <f>F296-G296</f>
        <v>416.95678099999998</v>
      </c>
      <c r="I296" s="9">
        <v>45063</v>
      </c>
      <c r="J296" s="6">
        <f>[107]Main!$M$3</f>
        <v>19.799357000000001</v>
      </c>
      <c r="AC296" s="1">
        <v>2017</v>
      </c>
    </row>
    <row r="297" spans="1:29" x14ac:dyDescent="0.2">
      <c r="A297" s="1" t="s">
        <v>339</v>
      </c>
      <c r="B297" s="1">
        <f t="shared" si="20"/>
        <v>228</v>
      </c>
      <c r="C297" s="5" t="s">
        <v>585</v>
      </c>
      <c r="D297" t="s">
        <v>586</v>
      </c>
      <c r="E297" s="3">
        <v>3.34</v>
      </c>
      <c r="F297" s="6">
        <f>+E297*J297</f>
        <v>242.45700277999998</v>
      </c>
      <c r="G297" s="6">
        <f>+[108]Main!$J$5-[108]Main!$J$6</f>
        <v>69.49499999999999</v>
      </c>
      <c r="H297" s="6">
        <f>+F297-G297</f>
        <v>172.96200277999998</v>
      </c>
      <c r="I297" s="3" t="s">
        <v>1098</v>
      </c>
      <c r="J297" s="6">
        <f>+[108]Main!$J$3</f>
        <v>72.591916999999995</v>
      </c>
      <c r="K297" s="9">
        <v>45548</v>
      </c>
    </row>
    <row r="298" spans="1:29" x14ac:dyDescent="0.2">
      <c r="A298"/>
      <c r="B298" s="1">
        <f>+B286+1</f>
        <v>217</v>
      </c>
      <c r="C298" s="5" t="s">
        <v>1198</v>
      </c>
      <c r="D298" t="s">
        <v>1199</v>
      </c>
      <c r="E298" s="7">
        <v>1.28</v>
      </c>
      <c r="F298" s="6">
        <f>+E298*J298</f>
        <v>95.674332159999992</v>
      </c>
      <c r="G298" s="6">
        <f>+[109]Main!$K$5-[109]Main!$K$6</f>
        <v>29.36</v>
      </c>
      <c r="H298" s="6">
        <f>+F298-G298</f>
        <v>66.314332159999992</v>
      </c>
      <c r="I298" s="3" t="s">
        <v>1098</v>
      </c>
      <c r="J298" s="6">
        <f>+[109]Main!$K$3</f>
        <v>74.745571999999996</v>
      </c>
      <c r="K298" s="9">
        <v>45554</v>
      </c>
    </row>
    <row r="299" spans="1:29" x14ac:dyDescent="0.2">
      <c r="B299" s="1">
        <f>+B297+1</f>
        <v>229</v>
      </c>
      <c r="C299" s="5" t="s">
        <v>597</v>
      </c>
      <c r="D299" t="s">
        <v>598</v>
      </c>
      <c r="E299" s="3">
        <f>0.35</f>
        <v>0.35</v>
      </c>
      <c r="F299" s="6">
        <f>E299*J299</f>
        <v>12.513184599999999</v>
      </c>
      <c r="G299" s="6">
        <f>[110]Main!$K$5-[110]Main!$K$6</f>
        <v>54.983000000000004</v>
      </c>
      <c r="H299" s="6">
        <f>F299-G299</f>
        <v>-42.469815400000002</v>
      </c>
      <c r="I299" s="9">
        <v>45063</v>
      </c>
      <c r="J299" s="6">
        <f>[110]Main!$K$3</f>
        <v>35.751956</v>
      </c>
    </row>
    <row r="300" spans="1:29" x14ac:dyDescent="0.2">
      <c r="A300" s="1" t="s">
        <v>339</v>
      </c>
      <c r="B300" s="1">
        <f t="shared" si="20"/>
        <v>230</v>
      </c>
      <c r="C300" s="1" t="s">
        <v>599</v>
      </c>
      <c r="D300" s="1" t="s">
        <v>600</v>
      </c>
    </row>
    <row r="301" spans="1:29" x14ac:dyDescent="0.2">
      <c r="B301" s="1">
        <f t="shared" si="20"/>
        <v>231</v>
      </c>
      <c r="C301" t="s">
        <v>601</v>
      </c>
      <c r="D301" t="s">
        <v>602</v>
      </c>
    </row>
    <row r="302" spans="1:29" x14ac:dyDescent="0.2">
      <c r="A302" s="1" t="s">
        <v>339</v>
      </c>
      <c r="B302" s="1">
        <f t="shared" si="20"/>
        <v>232</v>
      </c>
      <c r="C302" t="s">
        <v>603</v>
      </c>
      <c r="D302" t="s">
        <v>604</v>
      </c>
    </row>
    <row r="303" spans="1:29" x14ac:dyDescent="0.2">
      <c r="A303" s="1" t="s">
        <v>339</v>
      </c>
      <c r="B303" s="1">
        <f t="shared" si="20"/>
        <v>233</v>
      </c>
      <c r="C303" s="1" t="s">
        <v>458</v>
      </c>
      <c r="D303" s="1" t="s">
        <v>674</v>
      </c>
    </row>
    <row r="304" spans="1:29" x14ac:dyDescent="0.2">
      <c r="A304" s="1" t="s">
        <v>339</v>
      </c>
      <c r="B304" s="1">
        <f t="shared" si="20"/>
        <v>234</v>
      </c>
      <c r="C304" t="s">
        <v>789</v>
      </c>
      <c r="D304" t="s">
        <v>790</v>
      </c>
    </row>
    <row r="305" spans="1:4" x14ac:dyDescent="0.2">
      <c r="A305" s="1" t="s">
        <v>339</v>
      </c>
      <c r="B305" s="1">
        <f t="shared" si="20"/>
        <v>235</v>
      </c>
      <c r="C305" t="s">
        <v>675</v>
      </c>
      <c r="D305" t="s">
        <v>676</v>
      </c>
    </row>
    <row r="306" spans="1:4" x14ac:dyDescent="0.2">
      <c r="A306" s="1" t="s">
        <v>339</v>
      </c>
      <c r="B306" s="1">
        <f t="shared" si="20"/>
        <v>236</v>
      </c>
      <c r="C306" t="s">
        <v>677</v>
      </c>
      <c r="D306" t="s">
        <v>678</v>
      </c>
    </row>
    <row r="307" spans="1:4" x14ac:dyDescent="0.2">
      <c r="A307" t="s">
        <v>339</v>
      </c>
      <c r="B307" s="1">
        <f t="shared" si="20"/>
        <v>237</v>
      </c>
      <c r="C307" t="s">
        <v>679</v>
      </c>
      <c r="D307" t="s">
        <v>680</v>
      </c>
    </row>
    <row r="308" spans="1:4" x14ac:dyDescent="0.2">
      <c r="A308" t="s">
        <v>339</v>
      </c>
      <c r="B308" s="1">
        <f t="shared" si="20"/>
        <v>238</v>
      </c>
      <c r="C308" t="s">
        <v>681</v>
      </c>
      <c r="D308" t="s">
        <v>682</v>
      </c>
    </row>
    <row r="309" spans="1:4" x14ac:dyDescent="0.2">
      <c r="B309" s="1">
        <f t="shared" si="20"/>
        <v>239</v>
      </c>
      <c r="C309" t="s">
        <v>683</v>
      </c>
      <c r="D309" t="s">
        <v>684</v>
      </c>
    </row>
    <row r="310" spans="1:4" x14ac:dyDescent="0.2">
      <c r="A310" s="1" t="s">
        <v>339</v>
      </c>
      <c r="B310" s="1">
        <f t="shared" si="20"/>
        <v>240</v>
      </c>
      <c r="C310" t="s">
        <v>822</v>
      </c>
      <c r="D310" t="s">
        <v>823</v>
      </c>
    </row>
    <row r="311" spans="1:4" x14ac:dyDescent="0.2">
      <c r="A311" s="1" t="s">
        <v>339</v>
      </c>
      <c r="B311" s="1">
        <f t="shared" si="20"/>
        <v>241</v>
      </c>
      <c r="C311" t="s">
        <v>826</v>
      </c>
      <c r="D311" t="s">
        <v>827</v>
      </c>
    </row>
    <row r="312" spans="1:4" x14ac:dyDescent="0.2">
      <c r="A312" t="s">
        <v>339</v>
      </c>
      <c r="B312" s="1">
        <f t="shared" si="20"/>
        <v>242</v>
      </c>
      <c r="C312" t="s">
        <v>832</v>
      </c>
      <c r="D312" t="s">
        <v>833</v>
      </c>
    </row>
    <row r="313" spans="1:4" x14ac:dyDescent="0.2">
      <c r="A313" t="s">
        <v>339</v>
      </c>
      <c r="B313" s="1">
        <f t="shared" si="20"/>
        <v>243</v>
      </c>
      <c r="C313" t="s">
        <v>836</v>
      </c>
      <c r="D313" t="s">
        <v>837</v>
      </c>
    </row>
    <row r="314" spans="1:4" x14ac:dyDescent="0.2">
      <c r="A314" t="s">
        <v>339</v>
      </c>
      <c r="B314" s="1">
        <f t="shared" si="20"/>
        <v>244</v>
      </c>
      <c r="C314" t="s">
        <v>834</v>
      </c>
      <c r="D314" t="s">
        <v>835</v>
      </c>
    </row>
    <row r="315" spans="1:4" x14ac:dyDescent="0.2">
      <c r="A315" t="s">
        <v>339</v>
      </c>
      <c r="B315" s="1">
        <f t="shared" si="20"/>
        <v>245</v>
      </c>
      <c r="C315" t="s">
        <v>830</v>
      </c>
      <c r="D315" t="s">
        <v>831</v>
      </c>
    </row>
    <row r="316" spans="1:4" x14ac:dyDescent="0.2">
      <c r="A316" t="s">
        <v>339</v>
      </c>
      <c r="B316" s="1">
        <f t="shared" si="20"/>
        <v>246</v>
      </c>
      <c r="C316" t="s">
        <v>828</v>
      </c>
      <c r="D316" t="s">
        <v>829</v>
      </c>
    </row>
    <row r="317" spans="1:4" x14ac:dyDescent="0.2">
      <c r="A317" s="1" t="s">
        <v>339</v>
      </c>
      <c r="B317" s="1">
        <f t="shared" si="20"/>
        <v>247</v>
      </c>
      <c r="C317" t="s">
        <v>824</v>
      </c>
      <c r="D317" t="s">
        <v>825</v>
      </c>
    </row>
    <row r="318" spans="1:4" x14ac:dyDescent="0.2">
      <c r="A318" s="1" t="s">
        <v>339</v>
      </c>
      <c r="B318" s="1">
        <f t="shared" si="20"/>
        <v>248</v>
      </c>
      <c r="C318" t="s">
        <v>820</v>
      </c>
      <c r="D318" t="s">
        <v>821</v>
      </c>
    </row>
    <row r="319" spans="1:4" x14ac:dyDescent="0.2">
      <c r="A319" s="1" t="s">
        <v>339</v>
      </c>
      <c r="B319" s="1">
        <f t="shared" si="20"/>
        <v>249</v>
      </c>
      <c r="C319" t="s">
        <v>818</v>
      </c>
      <c r="D319" t="s">
        <v>819</v>
      </c>
    </row>
    <row r="320" spans="1:4" x14ac:dyDescent="0.2">
      <c r="A320" s="1" t="s">
        <v>339</v>
      </c>
      <c r="B320" s="1">
        <f t="shared" si="20"/>
        <v>250</v>
      </c>
      <c r="C320" t="s">
        <v>685</v>
      </c>
      <c r="D320" t="s">
        <v>686</v>
      </c>
    </row>
    <row r="321" spans="1:5" x14ac:dyDescent="0.2">
      <c r="A321" s="1" t="s">
        <v>339</v>
      </c>
      <c r="B321" s="1">
        <f t="shared" si="20"/>
        <v>251</v>
      </c>
      <c r="C321" t="s">
        <v>749</v>
      </c>
      <c r="D321" t="s">
        <v>750</v>
      </c>
    </row>
    <row r="322" spans="1:5" x14ac:dyDescent="0.2">
      <c r="A322" s="1" t="s">
        <v>339</v>
      </c>
      <c r="B322" s="1">
        <f t="shared" si="20"/>
        <v>252</v>
      </c>
      <c r="C322" t="s">
        <v>747</v>
      </c>
      <c r="D322" t="s">
        <v>748</v>
      </c>
    </row>
    <row r="323" spans="1:5" x14ac:dyDescent="0.2">
      <c r="A323" s="1" t="s">
        <v>339</v>
      </c>
      <c r="B323" s="1">
        <f t="shared" si="20"/>
        <v>253</v>
      </c>
      <c r="C323" t="s">
        <v>687</v>
      </c>
      <c r="D323" t="s">
        <v>688</v>
      </c>
    </row>
    <row r="324" spans="1:5" x14ac:dyDescent="0.2">
      <c r="A324" t="s">
        <v>339</v>
      </c>
      <c r="B324" s="1">
        <f t="shared" si="20"/>
        <v>254</v>
      </c>
      <c r="C324" t="s">
        <v>734</v>
      </c>
      <c r="D324" t="s">
        <v>735</v>
      </c>
    </row>
    <row r="325" spans="1:5" x14ac:dyDescent="0.2">
      <c r="A325" s="1" t="s">
        <v>339</v>
      </c>
      <c r="B325" s="1">
        <f t="shared" si="20"/>
        <v>255</v>
      </c>
      <c r="C325" t="s">
        <v>689</v>
      </c>
      <c r="D325" t="s">
        <v>690</v>
      </c>
    </row>
    <row r="326" spans="1:5" x14ac:dyDescent="0.2">
      <c r="A326" s="1" t="s">
        <v>339</v>
      </c>
      <c r="B326" s="1">
        <f t="shared" si="20"/>
        <v>256</v>
      </c>
      <c r="C326" s="1" t="s">
        <v>708</v>
      </c>
      <c r="D326" s="1" t="s">
        <v>709</v>
      </c>
    </row>
    <row r="327" spans="1:5" x14ac:dyDescent="0.2">
      <c r="A327" t="s">
        <v>339</v>
      </c>
      <c r="B327" s="1">
        <f t="shared" si="20"/>
        <v>257</v>
      </c>
      <c r="C327" t="s">
        <v>712</v>
      </c>
      <c r="D327" t="s">
        <v>713</v>
      </c>
    </row>
    <row r="328" spans="1:5" x14ac:dyDescent="0.2">
      <c r="A328" t="s">
        <v>339</v>
      </c>
      <c r="B328" s="1">
        <f t="shared" si="20"/>
        <v>258</v>
      </c>
      <c r="C328" t="s">
        <v>714</v>
      </c>
      <c r="D328" t="s">
        <v>715</v>
      </c>
    </row>
    <row r="329" spans="1:5" x14ac:dyDescent="0.2">
      <c r="A329" t="s">
        <v>339</v>
      </c>
      <c r="B329" s="1">
        <f t="shared" si="20"/>
        <v>259</v>
      </c>
      <c r="C329" t="s">
        <v>838</v>
      </c>
      <c r="D329" t="s">
        <v>839</v>
      </c>
    </row>
    <row r="330" spans="1:5" x14ac:dyDescent="0.2">
      <c r="A330" t="s">
        <v>339</v>
      </c>
      <c r="B330" s="1">
        <f t="shared" si="20"/>
        <v>260</v>
      </c>
      <c r="C330" t="s">
        <v>842</v>
      </c>
      <c r="D330" t="s">
        <v>843</v>
      </c>
    </row>
    <row r="331" spans="1:5" x14ac:dyDescent="0.2">
      <c r="A331" t="s">
        <v>339</v>
      </c>
      <c r="B331" s="1">
        <f t="shared" si="20"/>
        <v>261</v>
      </c>
      <c r="C331" t="s">
        <v>844</v>
      </c>
      <c r="D331" t="s">
        <v>845</v>
      </c>
    </row>
    <row r="332" spans="1:5" x14ac:dyDescent="0.2">
      <c r="A332"/>
      <c r="B332" s="1">
        <f t="shared" si="20"/>
        <v>262</v>
      </c>
      <c r="C332" t="s">
        <v>846</v>
      </c>
      <c r="D332" t="s">
        <v>847</v>
      </c>
    </row>
    <row r="333" spans="1:5" x14ac:dyDescent="0.2">
      <c r="A333" t="s">
        <v>339</v>
      </c>
      <c r="B333" s="1">
        <f t="shared" si="20"/>
        <v>263</v>
      </c>
      <c r="C333" s="5" t="s">
        <v>848</v>
      </c>
      <c r="D333" t="s">
        <v>849</v>
      </c>
      <c r="E333" s="3">
        <v>1.73</v>
      </c>
    </row>
    <row r="334" spans="1:5" x14ac:dyDescent="0.2">
      <c r="A334" t="s">
        <v>339</v>
      </c>
      <c r="B334" s="1">
        <f t="shared" si="20"/>
        <v>264</v>
      </c>
      <c r="C334" t="s">
        <v>850</v>
      </c>
      <c r="D334" t="s">
        <v>851</v>
      </c>
    </row>
    <row r="335" spans="1:5" x14ac:dyDescent="0.2">
      <c r="A335" t="s">
        <v>339</v>
      </c>
      <c r="B335" s="1">
        <f t="shared" si="20"/>
        <v>265</v>
      </c>
      <c r="C335" t="s">
        <v>852</v>
      </c>
      <c r="D335" t="s">
        <v>853</v>
      </c>
    </row>
    <row r="336" spans="1:5" x14ac:dyDescent="0.2">
      <c r="A336"/>
      <c r="B336" s="1">
        <f t="shared" si="20"/>
        <v>266</v>
      </c>
      <c r="C336" t="s">
        <v>854</v>
      </c>
      <c r="D336" t="s">
        <v>855</v>
      </c>
    </row>
    <row r="337" spans="1:5" x14ac:dyDescent="0.2">
      <c r="A337"/>
      <c r="B337" s="1">
        <f t="shared" si="20"/>
        <v>267</v>
      </c>
      <c r="C337" t="s">
        <v>856</v>
      </c>
      <c r="D337" t="s">
        <v>857</v>
      </c>
    </row>
    <row r="338" spans="1:5" x14ac:dyDescent="0.2">
      <c r="A338" t="s">
        <v>339</v>
      </c>
      <c r="B338" s="1">
        <f t="shared" si="20"/>
        <v>268</v>
      </c>
      <c r="C338" t="s">
        <v>858</v>
      </c>
      <c r="D338" t="s">
        <v>859</v>
      </c>
    </row>
    <row r="339" spans="1:5" x14ac:dyDescent="0.2">
      <c r="A339" t="s">
        <v>339</v>
      </c>
      <c r="B339" s="1">
        <f t="shared" si="20"/>
        <v>269</v>
      </c>
      <c r="C339" t="s">
        <v>860</v>
      </c>
      <c r="D339" t="s">
        <v>861</v>
      </c>
    </row>
    <row r="340" spans="1:5" x14ac:dyDescent="0.2">
      <c r="A340" t="s">
        <v>339</v>
      </c>
      <c r="B340" s="1">
        <f t="shared" si="20"/>
        <v>270</v>
      </c>
      <c r="C340" t="s">
        <v>862</v>
      </c>
      <c r="D340" t="s">
        <v>863</v>
      </c>
    </row>
    <row r="341" spans="1:5" x14ac:dyDescent="0.2">
      <c r="A341" t="s">
        <v>339</v>
      </c>
      <c r="B341" s="1">
        <f t="shared" si="20"/>
        <v>271</v>
      </c>
      <c r="C341" s="5" t="s">
        <v>866</v>
      </c>
      <c r="D341" t="s">
        <v>867</v>
      </c>
      <c r="E341" s="3">
        <v>0.32</v>
      </c>
    </row>
    <row r="342" spans="1:5" x14ac:dyDescent="0.2">
      <c r="A342" t="s">
        <v>339</v>
      </c>
      <c r="B342" s="1">
        <f t="shared" si="20"/>
        <v>272</v>
      </c>
      <c r="C342" t="s">
        <v>868</v>
      </c>
      <c r="D342" t="s">
        <v>869</v>
      </c>
    </row>
    <row r="343" spans="1:5" x14ac:dyDescent="0.2">
      <c r="A343"/>
      <c r="B343" s="1">
        <f t="shared" ref="B343:B406" si="21">+B342+1</f>
        <v>273</v>
      </c>
      <c r="C343" t="s">
        <v>870</v>
      </c>
      <c r="D343" t="s">
        <v>871</v>
      </c>
    </row>
    <row r="344" spans="1:5" x14ac:dyDescent="0.2">
      <c r="A344" t="s">
        <v>339</v>
      </c>
      <c r="B344" s="1">
        <f t="shared" si="21"/>
        <v>274</v>
      </c>
      <c r="C344" t="s">
        <v>872</v>
      </c>
      <c r="D344" t="s">
        <v>873</v>
      </c>
    </row>
    <row r="345" spans="1:5" x14ac:dyDescent="0.2">
      <c r="A345" t="s">
        <v>339</v>
      </c>
      <c r="B345" s="1">
        <f t="shared" si="21"/>
        <v>275</v>
      </c>
      <c r="C345" t="s">
        <v>874</v>
      </c>
      <c r="D345" t="s">
        <v>875</v>
      </c>
    </row>
    <row r="346" spans="1:5" x14ac:dyDescent="0.2">
      <c r="A346" t="s">
        <v>339</v>
      </c>
      <c r="B346" s="1">
        <f t="shared" si="21"/>
        <v>276</v>
      </c>
      <c r="C346" t="s">
        <v>876</v>
      </c>
      <c r="D346" t="s">
        <v>877</v>
      </c>
    </row>
    <row r="347" spans="1:5" x14ac:dyDescent="0.2">
      <c r="A347" t="s">
        <v>339</v>
      </c>
      <c r="B347" s="1">
        <f t="shared" si="21"/>
        <v>277</v>
      </c>
      <c r="C347" t="s">
        <v>878</v>
      </c>
      <c r="D347" t="s">
        <v>879</v>
      </c>
    </row>
    <row r="348" spans="1:5" x14ac:dyDescent="0.2">
      <c r="A348" t="s">
        <v>339</v>
      </c>
      <c r="B348" s="1">
        <f t="shared" si="21"/>
        <v>278</v>
      </c>
      <c r="C348" t="s">
        <v>880</v>
      </c>
      <c r="D348" t="s">
        <v>881</v>
      </c>
    </row>
    <row r="349" spans="1:5" x14ac:dyDescent="0.2">
      <c r="A349" t="s">
        <v>339</v>
      </c>
      <c r="B349" s="1">
        <f t="shared" si="21"/>
        <v>279</v>
      </c>
      <c r="C349" t="s">
        <v>882</v>
      </c>
      <c r="D349" t="s">
        <v>883</v>
      </c>
    </row>
    <row r="350" spans="1:5" x14ac:dyDescent="0.2">
      <c r="A350" t="s">
        <v>339</v>
      </c>
      <c r="B350" s="1">
        <f t="shared" si="21"/>
        <v>280</v>
      </c>
      <c r="C350" t="s">
        <v>884</v>
      </c>
      <c r="D350" t="s">
        <v>885</v>
      </c>
    </row>
    <row r="351" spans="1:5" x14ac:dyDescent="0.2">
      <c r="A351" t="s">
        <v>339</v>
      </c>
      <c r="B351" s="1">
        <f t="shared" si="21"/>
        <v>281</v>
      </c>
      <c r="C351" t="s">
        <v>886</v>
      </c>
      <c r="D351" t="s">
        <v>887</v>
      </c>
    </row>
    <row r="352" spans="1:5" x14ac:dyDescent="0.2">
      <c r="A352" t="s">
        <v>339</v>
      </c>
      <c r="B352" s="1">
        <f t="shared" si="21"/>
        <v>282</v>
      </c>
      <c r="C352" t="s">
        <v>888</v>
      </c>
      <c r="D352" t="s">
        <v>889</v>
      </c>
    </row>
    <row r="353" spans="1:4" x14ac:dyDescent="0.2">
      <c r="A353" t="s">
        <v>339</v>
      </c>
      <c r="B353" s="1">
        <f t="shared" si="21"/>
        <v>283</v>
      </c>
      <c r="C353" t="s">
        <v>890</v>
      </c>
      <c r="D353" t="s">
        <v>891</v>
      </c>
    </row>
    <row r="354" spans="1:4" x14ac:dyDescent="0.2">
      <c r="A354" t="s">
        <v>339</v>
      </c>
      <c r="B354" s="1">
        <f t="shared" si="21"/>
        <v>284</v>
      </c>
      <c r="C354" t="s">
        <v>892</v>
      </c>
      <c r="D354" t="s">
        <v>893</v>
      </c>
    </row>
    <row r="355" spans="1:4" x14ac:dyDescent="0.2">
      <c r="A355" t="s">
        <v>339</v>
      </c>
      <c r="B355" s="1">
        <f t="shared" si="21"/>
        <v>285</v>
      </c>
      <c r="C355" t="s">
        <v>894</v>
      </c>
      <c r="D355" t="s">
        <v>895</v>
      </c>
    </row>
    <row r="356" spans="1:4" x14ac:dyDescent="0.2">
      <c r="A356" t="s">
        <v>339</v>
      </c>
      <c r="B356" s="1">
        <f t="shared" si="21"/>
        <v>286</v>
      </c>
      <c r="C356" t="s">
        <v>896</v>
      </c>
      <c r="D356" t="s">
        <v>897</v>
      </c>
    </row>
    <row r="357" spans="1:4" x14ac:dyDescent="0.2">
      <c r="A357" t="s">
        <v>339</v>
      </c>
      <c r="B357" s="1">
        <f t="shared" si="21"/>
        <v>287</v>
      </c>
      <c r="C357" t="s">
        <v>898</v>
      </c>
      <c r="D357" t="s">
        <v>899</v>
      </c>
    </row>
    <row r="358" spans="1:4" x14ac:dyDescent="0.2">
      <c r="A358" t="s">
        <v>339</v>
      </c>
      <c r="B358" s="1">
        <f t="shared" si="21"/>
        <v>288</v>
      </c>
      <c r="C358" t="s">
        <v>900</v>
      </c>
      <c r="D358" t="s">
        <v>901</v>
      </c>
    </row>
    <row r="359" spans="1:4" x14ac:dyDescent="0.2">
      <c r="A359" t="s">
        <v>339</v>
      </c>
      <c r="B359" s="1">
        <f t="shared" si="21"/>
        <v>289</v>
      </c>
      <c r="C359" t="s">
        <v>902</v>
      </c>
      <c r="D359" t="s">
        <v>903</v>
      </c>
    </row>
    <row r="360" spans="1:4" x14ac:dyDescent="0.2">
      <c r="A360" t="s">
        <v>339</v>
      </c>
      <c r="B360" s="1">
        <f t="shared" si="21"/>
        <v>290</v>
      </c>
      <c r="C360" t="s">
        <v>904</v>
      </c>
      <c r="D360" t="s">
        <v>905</v>
      </c>
    </row>
    <row r="361" spans="1:4" x14ac:dyDescent="0.2">
      <c r="A361" t="s">
        <v>339</v>
      </c>
      <c r="B361" s="1">
        <f t="shared" si="21"/>
        <v>291</v>
      </c>
      <c r="C361" t="s">
        <v>907</v>
      </c>
      <c r="D361" t="s">
        <v>906</v>
      </c>
    </row>
    <row r="362" spans="1:4" x14ac:dyDescent="0.2">
      <c r="A362" t="s">
        <v>339</v>
      </c>
      <c r="B362" s="1">
        <f t="shared" si="21"/>
        <v>292</v>
      </c>
      <c r="C362" t="s">
        <v>908</v>
      </c>
      <c r="D362" t="s">
        <v>909</v>
      </c>
    </row>
    <row r="363" spans="1:4" x14ac:dyDescent="0.2">
      <c r="A363" t="s">
        <v>339</v>
      </c>
      <c r="B363" s="1">
        <f t="shared" si="21"/>
        <v>293</v>
      </c>
      <c r="C363" t="s">
        <v>910</v>
      </c>
      <c r="D363" t="s">
        <v>911</v>
      </c>
    </row>
    <row r="364" spans="1:4" x14ac:dyDescent="0.2">
      <c r="A364" t="s">
        <v>339</v>
      </c>
      <c r="B364" s="1">
        <f t="shared" si="21"/>
        <v>294</v>
      </c>
      <c r="C364" t="s">
        <v>912</v>
      </c>
      <c r="D364" t="s">
        <v>913</v>
      </c>
    </row>
    <row r="365" spans="1:4" x14ac:dyDescent="0.2">
      <c r="A365" t="s">
        <v>339</v>
      </c>
      <c r="B365" s="1">
        <f t="shared" si="21"/>
        <v>295</v>
      </c>
      <c r="C365" t="s">
        <v>914</v>
      </c>
      <c r="D365" t="s">
        <v>915</v>
      </c>
    </row>
    <row r="366" spans="1:4" x14ac:dyDescent="0.2">
      <c r="A366" t="s">
        <v>339</v>
      </c>
      <c r="B366" s="1">
        <f t="shared" si="21"/>
        <v>296</v>
      </c>
      <c r="C366" t="s">
        <v>916</v>
      </c>
      <c r="D366" t="s">
        <v>917</v>
      </c>
    </row>
    <row r="367" spans="1:4" x14ac:dyDescent="0.2">
      <c r="A367" t="s">
        <v>339</v>
      </c>
      <c r="B367" s="1">
        <f t="shared" si="21"/>
        <v>297</v>
      </c>
      <c r="C367" t="s">
        <v>918</v>
      </c>
      <c r="D367" t="s">
        <v>919</v>
      </c>
    </row>
    <row r="368" spans="1:4" x14ac:dyDescent="0.2">
      <c r="A368" t="s">
        <v>339</v>
      </c>
      <c r="B368" s="1">
        <f t="shared" si="21"/>
        <v>298</v>
      </c>
      <c r="C368" t="s">
        <v>920</v>
      </c>
      <c r="D368" t="s">
        <v>921</v>
      </c>
    </row>
    <row r="369" spans="1:4" x14ac:dyDescent="0.2">
      <c r="A369" t="s">
        <v>339</v>
      </c>
      <c r="B369" s="1">
        <f t="shared" si="21"/>
        <v>299</v>
      </c>
      <c r="C369" t="s">
        <v>922</v>
      </c>
      <c r="D369" t="s">
        <v>923</v>
      </c>
    </row>
    <row r="370" spans="1:4" x14ac:dyDescent="0.2">
      <c r="A370" t="s">
        <v>339</v>
      </c>
      <c r="B370" s="1">
        <f t="shared" si="21"/>
        <v>300</v>
      </c>
      <c r="C370" t="s">
        <v>924</v>
      </c>
      <c r="D370" t="s">
        <v>925</v>
      </c>
    </row>
    <row r="371" spans="1:4" x14ac:dyDescent="0.2">
      <c r="A371"/>
      <c r="B371" s="1">
        <f t="shared" si="21"/>
        <v>301</v>
      </c>
      <c r="C371" t="s">
        <v>926</v>
      </c>
      <c r="D371" t="s">
        <v>927</v>
      </c>
    </row>
    <row r="372" spans="1:4" x14ac:dyDescent="0.2">
      <c r="A372"/>
      <c r="B372" s="1">
        <f t="shared" si="21"/>
        <v>302</v>
      </c>
      <c r="C372" t="s">
        <v>928</v>
      </c>
      <c r="D372" t="s">
        <v>929</v>
      </c>
    </row>
    <row r="373" spans="1:4" x14ac:dyDescent="0.2">
      <c r="A373"/>
      <c r="B373" s="1">
        <f t="shared" si="21"/>
        <v>303</v>
      </c>
      <c r="C373" t="s">
        <v>930</v>
      </c>
      <c r="D373" t="s">
        <v>931</v>
      </c>
    </row>
    <row r="374" spans="1:4" x14ac:dyDescent="0.2">
      <c r="A374"/>
      <c r="B374" s="1">
        <f t="shared" si="21"/>
        <v>304</v>
      </c>
      <c r="C374" t="s">
        <v>932</v>
      </c>
      <c r="D374" t="s">
        <v>933</v>
      </c>
    </row>
    <row r="375" spans="1:4" x14ac:dyDescent="0.2">
      <c r="A375"/>
      <c r="B375" s="1">
        <f t="shared" si="21"/>
        <v>305</v>
      </c>
      <c r="C375" t="s">
        <v>934</v>
      </c>
      <c r="D375" t="s">
        <v>935</v>
      </c>
    </row>
    <row r="376" spans="1:4" x14ac:dyDescent="0.2">
      <c r="A376"/>
      <c r="B376" s="1">
        <f t="shared" si="21"/>
        <v>306</v>
      </c>
      <c r="C376" t="s">
        <v>936</v>
      </c>
      <c r="D376" t="s">
        <v>937</v>
      </c>
    </row>
    <row r="377" spans="1:4" x14ac:dyDescent="0.2">
      <c r="A377"/>
      <c r="B377" s="1">
        <f t="shared" si="21"/>
        <v>307</v>
      </c>
      <c r="C377" t="s">
        <v>938</v>
      </c>
      <c r="D377" t="s">
        <v>939</v>
      </c>
    </row>
    <row r="378" spans="1:4" x14ac:dyDescent="0.2">
      <c r="A378"/>
      <c r="B378" s="1">
        <f t="shared" si="21"/>
        <v>308</v>
      </c>
      <c r="C378" t="s">
        <v>940</v>
      </c>
      <c r="D378" t="s">
        <v>941</v>
      </c>
    </row>
    <row r="379" spans="1:4" x14ac:dyDescent="0.2">
      <c r="A379"/>
      <c r="B379" s="1">
        <f t="shared" si="21"/>
        <v>309</v>
      </c>
      <c r="C379" t="s">
        <v>942</v>
      </c>
      <c r="D379" t="s">
        <v>943</v>
      </c>
    </row>
    <row r="380" spans="1:4" x14ac:dyDescent="0.2">
      <c r="A380"/>
      <c r="B380" s="1">
        <f t="shared" si="21"/>
        <v>310</v>
      </c>
      <c r="C380" t="s">
        <v>944</v>
      </c>
      <c r="D380" t="s">
        <v>945</v>
      </c>
    </row>
    <row r="381" spans="1:4" x14ac:dyDescent="0.2">
      <c r="A381"/>
      <c r="B381" s="1">
        <f t="shared" si="21"/>
        <v>311</v>
      </c>
      <c r="C381" t="s">
        <v>946</v>
      </c>
      <c r="D381" t="s">
        <v>949</v>
      </c>
    </row>
    <row r="382" spans="1:4" x14ac:dyDescent="0.2">
      <c r="A382"/>
      <c r="B382" s="1">
        <f t="shared" si="21"/>
        <v>312</v>
      </c>
      <c r="C382" t="s">
        <v>947</v>
      </c>
      <c r="D382" t="s">
        <v>948</v>
      </c>
    </row>
    <row r="383" spans="1:4" x14ac:dyDescent="0.2">
      <c r="A383"/>
      <c r="B383" s="1">
        <f t="shared" si="21"/>
        <v>313</v>
      </c>
      <c r="C383" t="s">
        <v>950</v>
      </c>
      <c r="D383" t="s">
        <v>951</v>
      </c>
    </row>
    <row r="384" spans="1:4" x14ac:dyDescent="0.2">
      <c r="A384"/>
      <c r="B384" s="1">
        <f t="shared" si="21"/>
        <v>314</v>
      </c>
      <c r="C384" t="s">
        <v>952</v>
      </c>
      <c r="D384" t="s">
        <v>953</v>
      </c>
    </row>
    <row r="385" spans="1:4" x14ac:dyDescent="0.2">
      <c r="A385"/>
      <c r="B385" s="1">
        <f t="shared" si="21"/>
        <v>315</v>
      </c>
      <c r="C385" t="s">
        <v>954</v>
      </c>
      <c r="D385" t="s">
        <v>955</v>
      </c>
    </row>
    <row r="386" spans="1:4" x14ac:dyDescent="0.2">
      <c r="A386"/>
      <c r="B386" s="1">
        <f t="shared" si="21"/>
        <v>316</v>
      </c>
      <c r="C386" t="s">
        <v>956</v>
      </c>
      <c r="D386" t="s">
        <v>957</v>
      </c>
    </row>
    <row r="387" spans="1:4" x14ac:dyDescent="0.2">
      <c r="A387"/>
      <c r="B387" s="1">
        <f t="shared" si="21"/>
        <v>317</v>
      </c>
      <c r="C387" t="s">
        <v>958</v>
      </c>
      <c r="D387" t="s">
        <v>959</v>
      </c>
    </row>
    <row r="388" spans="1:4" x14ac:dyDescent="0.2">
      <c r="A388"/>
      <c r="B388" s="1">
        <f t="shared" si="21"/>
        <v>318</v>
      </c>
      <c r="C388" t="s">
        <v>960</v>
      </c>
      <c r="D388" t="s">
        <v>961</v>
      </c>
    </row>
    <row r="389" spans="1:4" x14ac:dyDescent="0.2">
      <c r="A389"/>
      <c r="B389" s="1">
        <f t="shared" si="21"/>
        <v>319</v>
      </c>
      <c r="C389" t="s">
        <v>962</v>
      </c>
      <c r="D389" t="s">
        <v>963</v>
      </c>
    </row>
    <row r="390" spans="1:4" x14ac:dyDescent="0.2">
      <c r="A390"/>
      <c r="B390" s="1">
        <f t="shared" si="21"/>
        <v>320</v>
      </c>
      <c r="C390" t="s">
        <v>964</v>
      </c>
      <c r="D390" t="s">
        <v>965</v>
      </c>
    </row>
    <row r="391" spans="1:4" x14ac:dyDescent="0.2">
      <c r="A391"/>
      <c r="B391" s="1">
        <f t="shared" si="21"/>
        <v>321</v>
      </c>
      <c r="C391" t="s">
        <v>966</v>
      </c>
      <c r="D391" t="s">
        <v>967</v>
      </c>
    </row>
    <row r="392" spans="1:4" x14ac:dyDescent="0.2">
      <c r="A392"/>
      <c r="B392" s="1">
        <f t="shared" si="21"/>
        <v>322</v>
      </c>
      <c r="C392" t="s">
        <v>968</v>
      </c>
      <c r="D392" t="s">
        <v>969</v>
      </c>
    </row>
    <row r="393" spans="1:4" x14ac:dyDescent="0.2">
      <c r="A393"/>
      <c r="B393" s="1">
        <f t="shared" si="21"/>
        <v>323</v>
      </c>
      <c r="C393" t="s">
        <v>970</v>
      </c>
      <c r="D393" t="s">
        <v>971</v>
      </c>
    </row>
    <row r="394" spans="1:4" x14ac:dyDescent="0.2">
      <c r="A394"/>
      <c r="B394" s="1">
        <f t="shared" si="21"/>
        <v>324</v>
      </c>
      <c r="C394" t="s">
        <v>972</v>
      </c>
      <c r="D394" t="s">
        <v>973</v>
      </c>
    </row>
    <row r="395" spans="1:4" x14ac:dyDescent="0.2">
      <c r="A395"/>
      <c r="B395" s="1">
        <f t="shared" si="21"/>
        <v>325</v>
      </c>
      <c r="C395" t="s">
        <v>974</v>
      </c>
      <c r="D395" t="s">
        <v>975</v>
      </c>
    </row>
    <row r="396" spans="1:4" x14ac:dyDescent="0.2">
      <c r="A396"/>
      <c r="B396" s="1">
        <f t="shared" si="21"/>
        <v>326</v>
      </c>
      <c r="C396" t="s">
        <v>976</v>
      </c>
      <c r="D396" t="s">
        <v>977</v>
      </c>
    </row>
    <row r="397" spans="1:4" x14ac:dyDescent="0.2">
      <c r="A397"/>
      <c r="B397" s="1">
        <f t="shared" si="21"/>
        <v>327</v>
      </c>
      <c r="C397" t="s">
        <v>978</v>
      </c>
      <c r="D397" t="s">
        <v>979</v>
      </c>
    </row>
    <row r="398" spans="1:4" x14ac:dyDescent="0.2">
      <c r="A398"/>
      <c r="B398" s="1">
        <f t="shared" si="21"/>
        <v>328</v>
      </c>
      <c r="C398" t="s">
        <v>980</v>
      </c>
      <c r="D398" t="s">
        <v>981</v>
      </c>
    </row>
    <row r="399" spans="1:4" x14ac:dyDescent="0.2">
      <c r="A399"/>
      <c r="B399" s="1">
        <f t="shared" si="21"/>
        <v>329</v>
      </c>
      <c r="C399" t="s">
        <v>982</v>
      </c>
      <c r="D399" t="s">
        <v>983</v>
      </c>
    </row>
    <row r="400" spans="1:4" x14ac:dyDescent="0.2">
      <c r="A400"/>
      <c r="B400" s="1">
        <f t="shared" si="21"/>
        <v>330</v>
      </c>
      <c r="C400" t="s">
        <v>984</v>
      </c>
      <c r="D400" t="s">
        <v>985</v>
      </c>
    </row>
    <row r="401" spans="1:11" x14ac:dyDescent="0.2">
      <c r="A401"/>
      <c r="B401" s="1">
        <f t="shared" si="21"/>
        <v>331</v>
      </c>
      <c r="C401" t="s">
        <v>986</v>
      </c>
      <c r="D401" t="s">
        <v>987</v>
      </c>
    </row>
    <row r="402" spans="1:11" x14ac:dyDescent="0.2">
      <c r="A402"/>
      <c r="B402" s="1">
        <f t="shared" si="21"/>
        <v>332</v>
      </c>
      <c r="C402" t="s">
        <v>988</v>
      </c>
      <c r="D402" t="s">
        <v>989</v>
      </c>
    </row>
    <row r="403" spans="1:11" x14ac:dyDescent="0.2">
      <c r="B403" s="1">
        <f t="shared" si="21"/>
        <v>333</v>
      </c>
      <c r="C403" s="1" t="s">
        <v>1123</v>
      </c>
      <c r="D403" s="1" t="s">
        <v>1124</v>
      </c>
    </row>
    <row r="404" spans="1:11" x14ac:dyDescent="0.2">
      <c r="B404" s="1">
        <f t="shared" si="21"/>
        <v>334</v>
      </c>
      <c r="C404" s="5" t="s">
        <v>1125</v>
      </c>
      <c r="D404" t="s">
        <v>1126</v>
      </c>
      <c r="E404" s="7">
        <v>5</v>
      </c>
      <c r="F404" s="6">
        <f>+E404*J404</f>
        <v>216.57198499999998</v>
      </c>
      <c r="G404" s="6">
        <f>+[111]Main!$J$5-[111]Main!$J$6</f>
        <v>104.35299999999999</v>
      </c>
      <c r="H404" s="6">
        <f>+F404-G404</f>
        <v>112.21898499999999</v>
      </c>
      <c r="I404" s="3" t="s">
        <v>1098</v>
      </c>
      <c r="J404" s="6">
        <f>+[111]Main!$J$3</f>
        <v>43.314397</v>
      </c>
      <c r="K404" s="9">
        <v>45525</v>
      </c>
    </row>
    <row r="405" spans="1:11" x14ac:dyDescent="0.2">
      <c r="B405" s="1">
        <f t="shared" si="21"/>
        <v>335</v>
      </c>
      <c r="C405" s="41" t="s">
        <v>1156</v>
      </c>
      <c r="D405" s="1" t="s">
        <v>1157</v>
      </c>
      <c r="E405" s="7">
        <v>10.54</v>
      </c>
    </row>
    <row r="406" spans="1:11" x14ac:dyDescent="0.2">
      <c r="B406" s="1">
        <f t="shared" si="21"/>
        <v>336</v>
      </c>
      <c r="C406" t="s">
        <v>1190</v>
      </c>
      <c r="D406" t="s">
        <v>1191</v>
      </c>
    </row>
  </sheetData>
  <sortState xmlns:xlrd2="http://schemas.microsoft.com/office/spreadsheetml/2017/richdata2" ref="A133:AC190">
    <sortCondition descending="1" ref="F133:F190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7" r:id="rId19" xr:uid="{14A63DAF-63A6-4B91-A2AF-AE28EA251457}"/>
    <hyperlink ref="C221" r:id="rId20" xr:uid="{4ACA7C7F-E42A-4687-A776-AB8065DB40FF}"/>
    <hyperlink ref="C216" r:id="rId21" xr:uid="{B3421391-7EC0-4253-8F62-5ED45A5BFA02}"/>
    <hyperlink ref="C222" r:id="rId22" xr:uid="{F6A45FC7-B73C-4143-9CAB-B3ADA19B5FD7}"/>
    <hyperlink ref="C218" r:id="rId23" xr:uid="{BBD267CB-7407-4913-9D05-6A6AA380019F}"/>
    <hyperlink ref="C224" r:id="rId24" xr:uid="{85368858-6D0F-4ABE-975C-AE5530342445}"/>
    <hyperlink ref="C214" r:id="rId25" xr:uid="{8B5BC1F5-14D4-45A0-B224-31FAF227EAF3}"/>
    <hyperlink ref="C223" r:id="rId26" xr:uid="{D5FB3BFE-F0A8-4C09-90A1-9F506EF0ADE4}"/>
    <hyperlink ref="C219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2" r:id="rId32" xr:uid="{C3A06396-38CD-486E-9F4F-233A79292B4F}"/>
    <hyperlink ref="C117" r:id="rId33" xr:uid="{B83625D8-44D2-4842-9139-F29C8D5F2D8E}"/>
    <hyperlink ref="C195" r:id="rId34" xr:uid="{5FF32E6A-C6C7-4793-8271-BD230B9C7641}"/>
    <hyperlink ref="C67" r:id="rId35" xr:uid="{E5739E03-9FE4-4D05-90C8-36ABF7D078CB}"/>
    <hyperlink ref="C75" r:id="rId36" xr:uid="{25285F59-771C-40DB-8B78-E1E454C61406}"/>
    <hyperlink ref="C220" r:id="rId37" xr:uid="{C000061C-001D-4088-90A4-B672D181D3C5}"/>
    <hyperlink ref="C45" r:id="rId38" xr:uid="{6A1F812B-EA91-4B3C-B4DC-88F792A7D0DE}"/>
    <hyperlink ref="C78" r:id="rId39" xr:uid="{6930A656-C59A-465F-8634-B30B4FEF47BC}"/>
    <hyperlink ref="C77" r:id="rId40" xr:uid="{559FAD8A-D620-4B93-BE14-CC22630BD57E}"/>
    <hyperlink ref="C6" r:id="rId41" xr:uid="{467EEBCD-6BD7-4E71-B2C9-FCF3DB57F059}"/>
    <hyperlink ref="C215" r:id="rId42" xr:uid="{6A576FDB-A573-4A00-8381-4BECF13B35A1}"/>
    <hyperlink ref="C25" r:id="rId43" xr:uid="{994E2867-C411-41E7-8332-43A0B3B0CC2B}"/>
    <hyperlink ref="C127" r:id="rId44" xr:uid="{51C9506E-5D60-43F8-BADA-7F72A25DAFF6}"/>
    <hyperlink ref="C115" r:id="rId45" xr:uid="{9E4325F2-98CF-4735-96D0-66A9DC5A8E86}"/>
    <hyperlink ref="C196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4" r:id="rId62" xr:uid="{DE2D1DDB-B5B7-4055-B885-0CD9E7670070}"/>
    <hyperlink ref="C32" r:id="rId63" xr:uid="{9DD12163-063E-4F73-89A5-34D8E8AC0534}"/>
    <hyperlink ref="C76" r:id="rId64" xr:uid="{1D3A6A47-22C9-4CC1-94BD-20DE3BB08016}"/>
    <hyperlink ref="C51" r:id="rId65" xr:uid="{27FB3DB4-8430-405F-9558-F31A0B69ED5F}"/>
    <hyperlink ref="C42" r:id="rId66" xr:uid="{144D13FD-59BD-499B-A0B4-B06985623C68}"/>
    <hyperlink ref="C193" r:id="rId67" xr:uid="{E48CD1EB-CFA1-47B1-BD8B-09F09CDD4FA4}"/>
    <hyperlink ref="C113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5" r:id="rId72" xr:uid="{AE3A3FD9-E651-4A72-81DB-B29CC61B516B}"/>
    <hyperlink ref="C63" r:id="rId73" xr:uid="{6FA4EBE7-4729-4097-A12F-CAD4CB58FFA6}"/>
    <hyperlink ref="C119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8" r:id="rId82" xr:uid="{ED810682-5208-4265-9E0E-6746A399EA34}"/>
    <hyperlink ref="C126" r:id="rId83" xr:uid="{44DEB74A-F098-4876-A279-D1E6237DF8DB}"/>
    <hyperlink ref="C65" r:id="rId84" xr:uid="{ADF59BEC-B8D8-4144-ADEB-041425B69409}"/>
    <hyperlink ref="C299" r:id="rId85" xr:uid="{69AB4316-2FED-44FC-B108-3CD00D6F57B9}"/>
    <hyperlink ref="C296" r:id="rId86" xr:uid="{172C358D-5501-4447-9FDE-DA046F6FED55}"/>
    <hyperlink ref="C155" r:id="rId87" xr:uid="{D181F941-FF02-423B-9F90-890B434046DD}"/>
    <hyperlink ref="C156" r:id="rId88" xr:uid="{1924D31B-B6B9-4CB2-936E-0F68E40FA2F5}"/>
    <hyperlink ref="C125" r:id="rId89" xr:uid="{8E97DA51-E6CD-4B11-B6F8-BD0A3CC93541}"/>
    <hyperlink ref="C81" r:id="rId90" xr:uid="{BACD6400-1341-654E-A5B2-576C65F8052B}"/>
    <hyperlink ref="C333" r:id="rId91" xr:uid="{C4CF7488-CAF7-4516-AB24-0FC50F0916A3}"/>
    <hyperlink ref="C82" r:id="rId92" xr:uid="{2B6C4E35-2657-4D1A-8D80-C54F892964F4}"/>
    <hyperlink ref="C10" r:id="rId93" xr:uid="{D4CC8F9A-CC3B-EE41-860B-629E01D90BFD}"/>
    <hyperlink ref="C404" r:id="rId94" xr:uid="{C4EB2FD5-19C2-4B46-A645-6A4B58B3BF48}"/>
    <hyperlink ref="C18" r:id="rId95" xr:uid="{29212F29-BB24-1048-9B2F-FC0168C49234}"/>
    <hyperlink ref="C191" r:id="rId96" xr:uid="{E2D5EE7E-5721-5749-A98C-474C4C00D036}"/>
    <hyperlink ref="C24" r:id="rId97" xr:uid="{AA34EED3-260C-48F6-B18F-9CB2123B2DB8}"/>
    <hyperlink ref="C34" r:id="rId98" xr:uid="{3556B95F-6CC1-4165-90C0-F95B358B441D}"/>
    <hyperlink ref="C405" r:id="rId99" xr:uid="{E9466C79-B428-4906-B5D4-8A65E345C46A}"/>
    <hyperlink ref="C69" r:id="rId100" xr:uid="{0F64F384-8187-4F0A-B6D5-472BB2A5904F}"/>
    <hyperlink ref="C79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80" r:id="rId106" xr:uid="{50F9FE65-F347-4AD5-8CB3-AEF68BBB9AA8}"/>
    <hyperlink ref="C84" r:id="rId107" xr:uid="{75D04E08-C11D-42F6-A0B8-9E185A6BA249}"/>
    <hyperlink ref="C85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3" r:id="rId112" xr:uid="{7DEB18EF-0653-42AE-848B-1CD34B6185B1}"/>
    <hyperlink ref="C297" r:id="rId113" xr:uid="{500E1EB4-5BFA-41DA-B498-9CADDCBC3BD8}"/>
    <hyperlink ref="C200" r:id="rId114" xr:uid="{DA843767-B487-45EC-B6B6-4CAF3C575C50}"/>
    <hyperlink ref="C71" r:id="rId115" xr:uid="{5DA9C2AA-A278-4FF3-A2FD-E53617E5E8B8}"/>
    <hyperlink ref="C225" r:id="rId116" xr:uid="{91A036B5-0E03-4930-B738-BF1C076ACF18}"/>
    <hyperlink ref="C116" r:id="rId117" xr:uid="{8068ED1A-3B17-4C79-9022-B1BEE306CC58}"/>
    <hyperlink ref="C114" r:id="rId118" xr:uid="{DEB94AB7-6F89-44AE-9C77-B3E2D1E51B70}"/>
    <hyperlink ref="C298" r:id="rId119" xr:uid="{C5AE6E9D-13C3-40F4-80F9-EB86590BF332}"/>
    <hyperlink ref="C194" r:id="rId120" xr:uid="{47C928EF-242B-4B5F-9296-FA878004232C}"/>
    <hyperlink ref="C341" r:id="rId121" xr:uid="{B0C9190D-D136-462D-B004-BE374B10A4F0}"/>
    <hyperlink ref="C73" r:id="rId122" xr:uid="{1C0EAF20-C59C-4E14-90E0-E67EED291627}"/>
  </hyperlinks>
  <pageMargins left="0.7" right="0.7" top="0.75" bottom="0.75" header="0.3" footer="0.3"/>
  <pageSetup paperSize="9"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Main!B94+1</f>
        <v>83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1169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+[112]Main!$K$5-[112]Main!$K$6</f>
        <v>1763.7020000000002</v>
      </c>
      <c r="G23" s="6">
        <f>+E23-F23</f>
        <v>34738.017536599997</v>
      </c>
      <c r="H23" s="3" t="s">
        <v>425</v>
      </c>
      <c r="I23" s="6">
        <f>+[112]Main!$K$3</f>
        <v>185.66490099999999</v>
      </c>
      <c r="J23" s="9">
        <v>44919</v>
      </c>
      <c r="K23" s="7">
        <f>+[112]Model!$AO$27</f>
        <v>119.56497461195261</v>
      </c>
      <c r="L23" s="10">
        <f>+K23/D23-1</f>
        <v>-0.39183634480186869</v>
      </c>
      <c r="M23" s="10">
        <f>+[112]Model!$AO$25</f>
        <v>0.03</v>
      </c>
      <c r="N23" s="10">
        <f>+[112]Model!$AO$24</f>
        <v>-0.01</v>
      </c>
      <c r="O23" s="10">
        <f>+[112]Model!$AO$23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+[113]Main!$L$5-[113]Main!$L$6</f>
        <v>-434.61299999999983</v>
      </c>
      <c r="G24" s="6">
        <f>E24-F24</f>
        <v>26084.613000000001</v>
      </c>
      <c r="H24" s="3" t="s">
        <v>425</v>
      </c>
      <c r="I24" s="6">
        <f>+[113]Main!$L$3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([114]Main!$J$5-[114]Main!$J$6)/HKD</f>
        <v>991.71512820512828</v>
      </c>
      <c r="G25" s="6">
        <f>+E25-F25</f>
        <v>23523.572694544873</v>
      </c>
      <c r="H25" s="3" t="s">
        <v>305</v>
      </c>
      <c r="I25" s="6">
        <f>+[114]Main!$J$3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[115]Main!$L$5-[115]Main!$L$6</f>
        <v>1124.0440000000001</v>
      </c>
      <c r="G26" s="6">
        <f>E26-F26</f>
        <v>4950.6018080000003</v>
      </c>
      <c r="H26" s="3" t="s">
        <v>526</v>
      </c>
      <c r="I26" s="6">
        <f>[115]Main!$L$3</f>
        <v>34.515033000000003</v>
      </c>
      <c r="J26" s="9">
        <v>45008</v>
      </c>
    </row>
    <row r="27" spans="1:15" x14ac:dyDescent="0.2">
      <c r="A27" s="1">
        <f>Main!B97+1</f>
        <v>86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Main!B111+1</f>
        <v>100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Main!B121+1</f>
        <v>110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Main!B130+1</f>
        <v>119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Main!B73+1</f>
        <v>63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Main!B162+1</f>
        <v>93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Main!B329+1</f>
        <v>260</v>
      </c>
      <c r="B34" t="s">
        <v>840</v>
      </c>
      <c r="C34" t="s">
        <v>841</v>
      </c>
    </row>
    <row r="35" spans="1:5" x14ac:dyDescent="0.2">
      <c r="A35" s="1">
        <f>Main!B323+1</f>
        <v>254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2024-09-21T19:43:32Z</dcterms:modified>
</cp:coreProperties>
</file>