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8B7FB95-1538-4E9C-BF72-64C27F7B229B}" xr6:coauthVersionLast="47" xr6:coauthVersionMax="47" xr10:uidLastSave="{00000000-0000-0000-0000-000000000000}"/>
  <bookViews>
    <workbookView xWindow="-49740" yWindow="1860" windowWidth="38700" windowHeight="15345" activeTab="1" xr2:uid="{CD9C9B3D-DA47-4F78-B4CB-7782A0A847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AB6" i="2"/>
  <c r="AA6" i="2"/>
  <c r="Z6" i="2"/>
  <c r="Y6" i="2"/>
  <c r="X6" i="2"/>
  <c r="W6" i="2"/>
  <c r="V6" i="2"/>
  <c r="U6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U2" i="2"/>
  <c r="R6" i="2"/>
  <c r="Q6" i="2"/>
  <c r="P6" i="2"/>
  <c r="O6" i="2"/>
  <c r="N6" i="2"/>
  <c r="M6" i="2"/>
  <c r="R4" i="2"/>
  <c r="Q4" i="2"/>
  <c r="P4" i="2"/>
  <c r="O4" i="2"/>
  <c r="R3" i="2"/>
  <c r="Q3" i="2"/>
  <c r="P3" i="2"/>
  <c r="O3" i="2"/>
  <c r="N3" i="2"/>
  <c r="M3" i="2"/>
  <c r="H13" i="2" l="1"/>
  <c r="H11" i="2"/>
  <c r="H8" i="2"/>
  <c r="L13" i="2"/>
  <c r="L11" i="2"/>
  <c r="L8" i="2"/>
  <c r="N7" i="1"/>
  <c r="N5" i="1"/>
  <c r="N4" i="1"/>
  <c r="H12" i="2" l="1"/>
  <c r="L12" i="2"/>
  <c r="L14" i="2" s="1"/>
  <c r="L15" i="2" s="1"/>
  <c r="H14" i="2"/>
  <c r="H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tc={0084F6C0-C4DE-40F4-B8EA-320CFCC758B6}</author>
  </authors>
  <commentList>
    <comment ref="L6" authorId="0" shapeId="0" xr:uid="{0084F6C0-C4DE-40F4-B8EA-320CFCC758B6}">
      <text>
        <t>[Threaded comment]
Your version of Excel allows you to read this threaded comment; however, any edits to it will get removed if the file is opened in a newer version of Excel. Learn more: https://go.microsoft.com/fwlink/?linkid=870924
Comment:
    Exited Q with 2k patients</t>
      </text>
    </comment>
  </commentList>
</comments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<sst xmlns="http://schemas.openxmlformats.org/spreadsheetml/2006/main" count="44" uniqueCount="40">
  <si>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</si>
  <si>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</si>
  <si>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</si>
  <si>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</si>
  <si>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</si>
  <si>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</si>
  <si>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</si>
  <si>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</si>
  <si>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</si>
  <si>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</si>
  <si>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</si>
  <si>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</si>
  <si>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</si>
  <si>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</si>
  <si>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</si>
  <si>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</si>
  <si>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</si>
  <si>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</si>
  <si>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</si>
  <si>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</si>
  <si>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</si>
  <si>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</si>
  <si>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Interest Income</t>
  </si>
  <si>
    <t>Pretax Income</t>
  </si>
  <si>
    <t>Operating Income</t>
  </si>
  <si>
    <t>SG&amp;A</t>
  </si>
  <si>
    <t>R&amp;D</t>
  </si>
  <si>
    <t>Gross Profit</t>
  </si>
  <si>
    <t>COGS</t>
  </si>
  <si>
    <t>Name</t>
  </si>
  <si>
    <t>Rezdiffra (resmetirom)</t>
  </si>
  <si>
    <t>Indication</t>
  </si>
  <si>
    <t>MOA</t>
  </si>
  <si>
    <t>THR-beta agonist</t>
  </si>
  <si>
    <t>NASH</t>
  </si>
  <si>
    <t>Q125</t>
  </si>
  <si>
    <t>Q225</t>
  </si>
  <si>
    <t>Q325</t>
  </si>
  <si>
    <t>Q425</t>
  </si>
  <si>
    <t>Ending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</si>
</sst>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8C91C6-E5D8-43F5-88C2-0419BAC362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4FDE7B4-9360-455B-A302-4745E0D8908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4-09-21T16:34:21.05" personId="{94FDE7B4-9360-455B-A302-4745E0D89085}" id="{0084F6C0-C4DE-40F4-B8EA-320CFCC758B6}">
    <text>Exited Q with 2k patients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A1CC-102E-4CC2-9308-FC3A42BEBBEA}">
  <dimension ref="B2:O10"/>
  <sheetViews>
    <sheetView zoomScale="175" zoomScaleNormal="175" workbookViewId="0">
      <selection activeCell="C10" sqref="C10"/>
    </sheetView>
  </sheetViews>
  <sheetFormatPr defaultRowHeight="12.75" x14ac:dyDescent="0.2"/>
  <cols>
    <col min="1" max="1" width="4.140625" customWidth="1"/>
    <col min="2" max="2" width="19.85546875" bestFit="1" customWidth="1"/>
    <col min="4" max="4" width="15.7109375" bestFit="1" customWidth="1"/>
  </cols>
  <sheetData>
    <row r="2" spans="2:15" x14ac:dyDescent="0.2">
      <c r="B2" s="15" t="s">
        <v>29</v>
      </c>
      <c r="C2" s="16" t="s">
        <v>31</v>
      </c>
      <c r="D2" s="16" t="s">
        <v>32</v>
      </c>
      <c r="E2" s="16"/>
      <c r="F2" s="16"/>
      <c r="G2" s="16"/>
      <c r="H2" s="16"/>
      <c r="I2" s="16"/>
      <c r="J2" s="17"/>
      <c r="M2" t="s">
        <v>0</v>
      </c>
      <c r="N2" s="1">
        <v>245.16</v>
      </c>
    </row>
    <row r="3" spans="2:15" x14ac:dyDescent="0.2">
      <c r="B3" s="9" t="s">
        <v>30</v>
      </c>
      <c r="C3" s="10" t="s">
        <v>34</v>
      </c>
      <c r="D3" s="10" t="s">
        <v>33</v>
      </c>
      <c r="E3" s="10"/>
      <c r="F3" s="10"/>
      <c r="G3" s="10"/>
      <c r="H3" s="10"/>
      <c r="I3" s="10"/>
      <c r="J3" s="11"/>
      <c r="M3" t="s">
        <v>1</v>
      </c>
      <c r="N3" s="2">
        <v>21.712676999999999</v>
      </c>
      <c r="O3" s="3" t="s">
        <v>6</v>
      </c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1"/>
      <c r="M4" t="s">
        <v>2</v>
      </c>
      <c r="N4" s="2">
        <f>+N2*N3</f>
        <v>5323.0798933199994</v>
      </c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1"/>
      <c r="M5" t="s">
        <v>3</v>
      </c>
      <c r="N5" s="2">
        <f>494.597+5+563.197</f>
        <v>1062.7939999999999</v>
      </c>
      <c r="O5" s="3" t="s">
        <v>6</v>
      </c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1"/>
      <c r="M6" t="s">
        <v>4</v>
      </c>
      <c r="N6" s="2">
        <v>116.607</v>
      </c>
      <c r="O6" s="3" t="s">
        <v>6</v>
      </c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1"/>
      <c r="M7" t="s">
        <v>5</v>
      </c>
      <c r="N7" s="2">
        <f>+N4-N5+N6</f>
        <v>4376.8928933199995</v>
      </c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1"/>
    </row>
    <row r="10" spans="2:15" x14ac:dyDescent="0.2">
      <c r="B10" s="12"/>
      <c r="C10" s="13"/>
      <c r="D10" s="13"/>
      <c r="E10" s="13"/>
      <c r="F10" s="13"/>
      <c r="G10" s="13"/>
      <c r="H10" s="13"/>
      <c r="I10" s="13"/>
      <c r="J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27-8E53-4166-B7B5-60BA19DEC21C}">
  <dimension ref="A1:AO16"/>
  <sheetViews>
    <sheetView tabSelected="1" zoomScale="190" zoomScaleNormal="19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M7" sqref="M7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3"/>
  </cols>
  <sheetData>
    <row r="1" spans="1:41" x14ac:dyDescent="0.2">
      <c r="A1" t="s">
        <v>7</v>
      </c>
    </row>
    <row r="2" spans="1:4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O2" s="3" t="s">
        <v>35</v>
      </c>
      <c r="P2" s="3" t="s">
        <v>36</v>
      </c>
      <c r="Q2" s="3" t="s">
        <v>37</v>
      </c>
      <c r="R2" s="3" t="s">
        <v>38</v>
      </c>
      <c r="T2">
        <v>2023</v>
      </c>
      <c r="U2">
        <f>+T2+1</f>
        <v>2024</v>
      </c>
      <c r="V2">
        <f t="shared" ref="V2:AO2" si="0">+U2+1</f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  <c r="AL2">
        <f t="shared" si="0"/>
        <v>2041</v>
      </c>
      <c r="AM2">
        <f t="shared" si="0"/>
        <v>2042</v>
      </c>
      <c r="AN2">
        <f t="shared" si="0"/>
        <v>2043</v>
      </c>
      <c r="AO2">
        <f t="shared" si="0"/>
        <v>2044</v>
      </c>
    </row>
    <row r="3" spans="1:41" x14ac:dyDescent="0.2">
      <c r="M3" s="4">
        <f>0.05/4</f>
        <v>1.2500000000000001E-2</v>
      </c>
      <c r="N3" s="4">
        <f>0.05/4</f>
        <v>1.2500000000000001E-2</v>
      </c>
      <c r="O3" s="4">
        <f>0.05/4</f>
        <v>1.2500000000000001E-2</v>
      </c>
      <c r="P3" s="4">
        <f>0.05/4</f>
        <v>1.2500000000000001E-2</v>
      </c>
      <c r="Q3" s="4">
        <f>0.05/4</f>
        <v>1.2500000000000001E-2</v>
      </c>
      <c r="R3" s="4">
        <f>0.05/4</f>
        <v>1.2500000000000001E-2</v>
      </c>
    </row>
    <row r="4" spans="1:41" x14ac:dyDescent="0.2">
      <c r="B4" t="s">
        <v>39</v>
      </c>
      <c r="L4" s="5">
        <v>2000</v>
      </c>
      <c r="M4" s="5">
        <v>3500</v>
      </c>
      <c r="N4" s="5">
        <v>6000</v>
      </c>
      <c r="O4" s="5">
        <f>+N4+3000</f>
        <v>9000</v>
      </c>
      <c r="P4" s="5">
        <f>+O4+3000</f>
        <v>12000</v>
      </c>
      <c r="Q4" s="5">
        <f>+P4+3000</f>
        <v>15000</v>
      </c>
      <c r="R4" s="5">
        <f>+Q4+3000</f>
        <v>18000</v>
      </c>
    </row>
    <row r="6" spans="1:41" s="6" customFormat="1" x14ac:dyDescent="0.2">
      <c r="B6" s="6" t="s">
        <v>8</v>
      </c>
      <c r="C6" s="7"/>
      <c r="D6" s="7"/>
      <c r="E6" s="7"/>
      <c r="F6" s="7"/>
      <c r="G6" s="7"/>
      <c r="H6" s="8">
        <v>0</v>
      </c>
      <c r="I6" s="7"/>
      <c r="J6" s="7"/>
      <c r="K6" s="7"/>
      <c r="L6" s="8">
        <v>14.638</v>
      </c>
      <c r="M6" s="8">
        <f>+M4*M3</f>
        <v>43.75</v>
      </c>
      <c r="N6" s="8">
        <f t="shared" ref="N6:R6" si="1">+N4*N3</f>
        <v>75</v>
      </c>
      <c r="O6" s="8">
        <f t="shared" si="1"/>
        <v>112.5</v>
      </c>
      <c r="P6" s="8">
        <f t="shared" si="1"/>
        <v>150</v>
      </c>
      <c r="Q6" s="8">
        <f t="shared" si="1"/>
        <v>187.5</v>
      </c>
      <c r="R6" s="8">
        <f t="shared" si="1"/>
        <v>225</v>
      </c>
      <c r="U6" s="18">
        <f>SUM(K6:N6)</f>
        <v>133.38800000000001</v>
      </c>
      <c r="V6" s="18">
        <f>SUM(O6:R6)</f>
        <v>675</v>
      </c>
      <c r="W6" s="18">
        <f>+R6*4*1.3</f>
        <v>1170</v>
      </c>
      <c r="X6" s="18">
        <f>+W6*1.2</f>
        <v>1404</v>
      </c>
      <c r="Y6" s="18">
        <f>+X6*1.2</f>
        <v>1684.8</v>
      </c>
      <c r="Z6" s="18">
        <f>+Y6*1.2</f>
        <v>2021.7599999999998</v>
      </c>
      <c r="AA6" s="18">
        <f>+Z6*1.2</f>
        <v>2426.1119999999996</v>
      </c>
      <c r="AB6" s="18">
        <f>+AA6*1.2</f>
        <v>2911.3343999999993</v>
      </c>
      <c r="AC6" s="18">
        <f>+AB6*1.2</f>
        <v>3493.601279999999</v>
      </c>
    </row>
    <row r="7" spans="1:41" x14ac:dyDescent="0.2">
      <c r="B7" t="s">
        <v>28</v>
      </c>
      <c r="H7" s="5">
        <v>0</v>
      </c>
      <c r="L7" s="5">
        <v>0.63600000000000001</v>
      </c>
    </row>
    <row r="8" spans="1:41" x14ac:dyDescent="0.2">
      <c r="B8" t="s">
        <v>27</v>
      </c>
      <c r="H8" s="5">
        <f>+H6-H7</f>
        <v>0</v>
      </c>
      <c r="L8" s="5">
        <f>+L6-L7</f>
        <v>14.002000000000001</v>
      </c>
    </row>
    <row r="9" spans="1:41" x14ac:dyDescent="0.2">
      <c r="B9" t="s">
        <v>26</v>
      </c>
      <c r="H9" s="5">
        <v>68.605000000000004</v>
      </c>
      <c r="L9" s="5">
        <v>71.090999999999994</v>
      </c>
    </row>
    <row r="10" spans="1:41" x14ac:dyDescent="0.2">
      <c r="B10" t="s">
        <v>25</v>
      </c>
      <c r="H10" s="5">
        <v>17.844999999999999</v>
      </c>
      <c r="L10" s="5">
        <v>105.44799999999999</v>
      </c>
    </row>
    <row r="11" spans="1:41" x14ac:dyDescent="0.2">
      <c r="B11" t="s">
        <v>24</v>
      </c>
      <c r="H11" s="5">
        <f>+H9+H10</f>
        <v>86.45</v>
      </c>
      <c r="L11" s="5">
        <f>+L9+L10</f>
        <v>176.53899999999999</v>
      </c>
    </row>
    <row r="12" spans="1:41" x14ac:dyDescent="0.2">
      <c r="B12" t="s">
        <v>23</v>
      </c>
      <c r="H12" s="5">
        <f>+H8-H11</f>
        <v>-86.45</v>
      </c>
      <c r="L12" s="5">
        <f>+L8-L11</f>
        <v>-162.53699999999998</v>
      </c>
    </row>
    <row r="13" spans="1:41" x14ac:dyDescent="0.2">
      <c r="B13" t="s">
        <v>22</v>
      </c>
      <c r="H13" s="5">
        <f>3.551-2.901</f>
        <v>0.65000000000000036</v>
      </c>
      <c r="L13" s="5">
        <f>14.222-3.656</f>
        <v>10.565999999999999</v>
      </c>
    </row>
    <row r="14" spans="1:41" x14ac:dyDescent="0.2">
      <c r="B14" t="s">
        <v>21</v>
      </c>
      <c r="H14" s="5">
        <f>+H12+H13</f>
        <v>-85.8</v>
      </c>
      <c r="L14" s="5">
        <f>+L12+L13</f>
        <v>-151.97099999999998</v>
      </c>
    </row>
    <row r="15" spans="1:41" x14ac:dyDescent="0.2">
      <c r="B15" t="s">
        <v>20</v>
      </c>
      <c r="H15" s="4">
        <f>H14/H16</f>
        <v>-4.6857203273756598</v>
      </c>
      <c r="L15" s="4">
        <f>L14/L16</f>
        <v>-7.1005706490683425</v>
      </c>
    </row>
    <row r="16" spans="1:41" x14ac:dyDescent="0.2">
      <c r="B16" t="s">
        <v>1</v>
      </c>
      <c r="H16" s="5">
        <v>18.310952</v>
      </c>
      <c r="L16" s="5">
        <v>21.402646000000001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2024-09-21T06:25:55Z</dcterms:created>
  <dcterms:modified xsi:type="dcterms:W3CDTF">2024-09-21T17:30:55Z</dcterms:modified>
</cp:coreProperties>
</file>