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4AA09386-E008-4741-B51A-C4BB235A6C36}" xr6:coauthVersionLast="47" xr6:coauthVersionMax="47" xr10:uidLastSave="{00000000-0000-0000-0000-000000000000}"/>
  <bookViews>
    <workbookView xWindow="-31040" yWindow="1210" windowWidth="28840" windowHeight="15250" xr2:uid="{AB3C49AB-D501-4FD3-A043-98BB663A0B7E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" l="1"/>
  <c r="R2" i="2"/>
  <c r="J4" i="1"/>
  <c r="J7" i="1" s="1"/>
  <c r="J5" i="1"/>
  <c r="Q5" i="2"/>
  <c r="P5" i="2"/>
</calcChain>
</file>

<file path=xl/sharedStrings.xml><?xml version="1.0" encoding="utf-8"?>
<sst xmlns="http://schemas.openxmlformats.org/spreadsheetml/2006/main" count="44" uniqueCount="40">
  <si>
    <t>Price</t>
  </si>
  <si>
    <t>Shares</t>
  </si>
  <si>
    <t>MC</t>
  </si>
  <si>
    <t>Cash</t>
  </si>
  <si>
    <t>Debt</t>
  </si>
  <si>
    <t>EV</t>
  </si>
  <si>
    <t>Employees</t>
  </si>
  <si>
    <t>Founded</t>
  </si>
  <si>
    <t>Main</t>
  </si>
  <si>
    <t>Revenue</t>
  </si>
  <si>
    <t>COGS</t>
  </si>
  <si>
    <t>Gross Margin</t>
  </si>
  <si>
    <t>R&amp;D</t>
  </si>
  <si>
    <t>S&amp;M</t>
  </si>
  <si>
    <t>G&amp;A</t>
  </si>
  <si>
    <t>Q423</t>
  </si>
  <si>
    <t>AD</t>
  </si>
  <si>
    <t>CFFO</t>
  </si>
  <si>
    <t>CapEx</t>
  </si>
  <si>
    <t>25 qubits</t>
  </si>
  <si>
    <t>36 qubits</t>
  </si>
  <si>
    <t>Q122</t>
  </si>
  <si>
    <t>Q222</t>
  </si>
  <si>
    <t>Q322</t>
  </si>
  <si>
    <t>Q422</t>
  </si>
  <si>
    <t>Q123</t>
  </si>
  <si>
    <t>Q223</t>
  </si>
  <si>
    <t>Q323</t>
  </si>
  <si>
    <t>Q124</t>
  </si>
  <si>
    <t>Q224</t>
  </si>
  <si>
    <t>Q324</t>
  </si>
  <si>
    <t>Q424</t>
  </si>
  <si>
    <t>Tempo</t>
  </si>
  <si>
    <t>YE2025: 100 qubits</t>
  </si>
  <si>
    <t>Aria-1 - AWS - OFFLINE</t>
  </si>
  <si>
    <t>Aria-2 - AWS - OFFLINE</t>
  </si>
  <si>
    <t>AWS - RESERVATION ONLY</t>
  </si>
  <si>
    <t>Aria - produced 2 in 2021</t>
  </si>
  <si>
    <t>Harmony - produced 2 in 2019</t>
  </si>
  <si>
    <t>Forte - produced 1 in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</si>
</sst>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4" fontId="0" fillId="0" borderId="0" xfId="0" applyNumberFormat="1"/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2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42C1F70-08F8-494F-B5C2-A556F3429D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29629-62F1-4661-9953-74545B1C68EA}">
  <dimension ref="B2:K17"/>
  <sheetViews>
    <sheetView tabSelected="1" zoomScale="175" zoomScaleNormal="175" workbookViewId="0">
      <selection activeCell="K5" sqref="K5"/>
    </sheetView>
  </sheetViews>
  <sheetFormatPr defaultRowHeight="12.75" x14ac:dyDescent="0.2"/>
  <cols>
    <col min="9" max="9" width="10.28515625" bestFit="1" customWidth="1"/>
    <col min="11" max="11" width="10.42578125" bestFit="1" customWidth="1"/>
  </cols>
  <sheetData>
    <row r="2" spans="2:11" x14ac:dyDescent="0.2">
      <c r="B2" s="5" t="s">
        <v>37</v>
      </c>
      <c r="I2" t="s">
        <v>0</v>
      </c>
      <c r="J2" s="1">
        <v>31.58</v>
      </c>
    </row>
    <row r="3" spans="2:11" x14ac:dyDescent="0.2">
      <c r="B3" t="s">
        <v>19</v>
      </c>
      <c r="I3" t="s">
        <v>1</v>
      </c>
      <c r="J3" s="4">
        <v>206.61099999999999</v>
      </c>
      <c r="K3" s="3" t="s">
        <v>15</v>
      </c>
    </row>
    <row r="4" spans="2:11" x14ac:dyDescent="0.2">
      <c r="B4" t="s">
        <v>34</v>
      </c>
      <c r="I4" t="s">
        <v>2</v>
      </c>
      <c r="J4" s="4">
        <f>+J2*J3</f>
        <v>6524.7753799999991</v>
      </c>
    </row>
    <row r="5" spans="2:11" x14ac:dyDescent="0.2">
      <c r="B5" t="s">
        <v>35</v>
      </c>
      <c r="I5" t="s">
        <v>3</v>
      </c>
      <c r="J5" s="4">
        <f>35.665+319.776+100.489</f>
        <v>455.93000000000006</v>
      </c>
      <c r="K5" s="3" t="s">
        <v>15</v>
      </c>
    </row>
    <row r="6" spans="2:11" x14ac:dyDescent="0.2">
      <c r="I6" t="s">
        <v>4</v>
      </c>
      <c r="J6" s="4">
        <v>0</v>
      </c>
      <c r="K6" s="3" t="s">
        <v>15</v>
      </c>
    </row>
    <row r="7" spans="2:11" x14ac:dyDescent="0.2">
      <c r="B7" s="5" t="s">
        <v>39</v>
      </c>
      <c r="I7" t="s">
        <v>5</v>
      </c>
      <c r="J7" s="4">
        <f>+J4-J5+J6</f>
        <v>6068.8453799999988</v>
      </c>
    </row>
    <row r="8" spans="2:11" x14ac:dyDescent="0.2">
      <c r="B8" t="s">
        <v>20</v>
      </c>
    </row>
    <row r="9" spans="2:11" x14ac:dyDescent="0.2">
      <c r="B9" t="s">
        <v>36</v>
      </c>
      <c r="I9" t="s">
        <v>6</v>
      </c>
      <c r="J9">
        <v>324</v>
      </c>
      <c r="K9" s="2">
        <v>45291</v>
      </c>
    </row>
    <row r="10" spans="2:11" x14ac:dyDescent="0.2">
      <c r="I10" t="s">
        <v>7</v>
      </c>
      <c r="J10">
        <v>2015</v>
      </c>
    </row>
    <row r="12" spans="2:11" x14ac:dyDescent="0.2">
      <c r="B12" s="5" t="s">
        <v>32</v>
      </c>
      <c r="I12" t="s">
        <v>16</v>
      </c>
      <c r="J12" s="4">
        <v>352.20729999999998</v>
      </c>
      <c r="K12" s="3" t="s">
        <v>15</v>
      </c>
    </row>
    <row r="13" spans="2:11" x14ac:dyDescent="0.2">
      <c r="B13" t="s">
        <v>33</v>
      </c>
    </row>
    <row r="16" spans="2:11" x14ac:dyDescent="0.2">
      <c r="I16">
        <f>100*2^14</f>
        <v>1638400</v>
      </c>
    </row>
    <row r="17" spans="2:2" x14ac:dyDescent="0.2">
      <c r="B17" s="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3554-7BDA-444D-A237-3389B1272280}">
  <dimension ref="A1:R10"/>
  <sheetViews>
    <sheetView zoomScale="175" zoomScaleNormal="17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M3" sqref="M3"/>
    </sheetView>
  </sheetViews>
  <sheetFormatPr defaultRowHeight="12.75" x14ac:dyDescent="0.2"/>
  <cols>
    <col min="1" max="1" width="5" bestFit="1" customWidth="1"/>
    <col min="2" max="2" width="12.28515625" bestFit="1" customWidth="1"/>
    <col min="3" max="14" width="9.140625" style="3"/>
  </cols>
  <sheetData>
    <row r="1" spans="1:18" x14ac:dyDescent="0.2">
      <c r="A1" s="6" t="s">
        <v>8</v>
      </c>
    </row>
    <row r="2" spans="1:18" x14ac:dyDescent="0.2"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  <c r="J2" s="3" t="s">
        <v>15</v>
      </c>
      <c r="K2" s="3" t="s">
        <v>28</v>
      </c>
      <c r="L2" s="3" t="s">
        <v>29</v>
      </c>
      <c r="M2" s="3" t="s">
        <v>30</v>
      </c>
      <c r="N2" s="3" t="s">
        <v>31</v>
      </c>
      <c r="P2">
        <v>2022</v>
      </c>
      <c r="Q2">
        <v>2023</v>
      </c>
      <c r="R2">
        <f>+Q2+1</f>
        <v>2024</v>
      </c>
    </row>
    <row r="3" spans="1:18" x14ac:dyDescent="0.2">
      <c r="B3" t="s">
        <v>9</v>
      </c>
      <c r="F3" s="3">
        <v>3.8</v>
      </c>
      <c r="G3" s="3">
        <v>4.3</v>
      </c>
      <c r="H3" s="3">
        <v>5.5</v>
      </c>
      <c r="I3" s="3">
        <v>6.1</v>
      </c>
      <c r="J3" s="3">
        <v>6.1</v>
      </c>
      <c r="K3" s="3">
        <v>7.6</v>
      </c>
      <c r="L3" s="3">
        <v>11.4</v>
      </c>
      <c r="M3" s="3">
        <v>12.4</v>
      </c>
      <c r="P3" s="4">
        <v>11131</v>
      </c>
      <c r="Q3" s="4">
        <v>22042</v>
      </c>
      <c r="R3" s="4">
        <v>40000</v>
      </c>
    </row>
    <row r="4" spans="1:18" x14ac:dyDescent="0.2">
      <c r="B4" t="s">
        <v>10</v>
      </c>
      <c r="P4" s="4">
        <v>2944</v>
      </c>
      <c r="Q4" s="4">
        <v>8108</v>
      </c>
    </row>
    <row r="5" spans="1:18" x14ac:dyDescent="0.2">
      <c r="B5" t="s">
        <v>11</v>
      </c>
      <c r="P5" s="4">
        <f>+P3-P4</f>
        <v>8187</v>
      </c>
      <c r="Q5" s="4">
        <f>+Q3-Q4</f>
        <v>13934</v>
      </c>
    </row>
    <row r="6" spans="1:18" x14ac:dyDescent="0.2">
      <c r="B6" t="s">
        <v>12</v>
      </c>
      <c r="P6" s="4">
        <v>43978</v>
      </c>
      <c r="Q6" s="4">
        <v>92321</v>
      </c>
    </row>
    <row r="7" spans="1:18" x14ac:dyDescent="0.2">
      <c r="B7" t="s">
        <v>13</v>
      </c>
      <c r="P7" s="4">
        <v>8385</v>
      </c>
      <c r="Q7" s="4">
        <v>18270</v>
      </c>
    </row>
    <row r="8" spans="1:18" x14ac:dyDescent="0.2">
      <c r="B8" t="s">
        <v>14</v>
      </c>
      <c r="P8" s="4">
        <v>35966</v>
      </c>
      <c r="Q8" s="4">
        <v>50722</v>
      </c>
    </row>
    <row r="9" spans="1:18" x14ac:dyDescent="0.2">
      <c r="B9" t="s">
        <v>17</v>
      </c>
      <c r="P9" s="4">
        <v>-44698</v>
      </c>
      <c r="Q9" s="4">
        <v>-78811</v>
      </c>
    </row>
    <row r="10" spans="1:18" x14ac:dyDescent="0.2">
      <c r="B10" t="s">
        <v>18</v>
      </c>
      <c r="P10" s="4">
        <v>-9336</v>
      </c>
      <c r="Q10" s="4">
        <v>-13703</v>
      </c>
    </row>
  </sheetData>
  <hyperlinks>
    <hyperlink ref="A1" location="Main!A1" display="Main" xr:uid="{201ADA92-3B0C-4733-B33B-9ACA8A94F4C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2024-08-30T17:12:45Z</dcterms:created>
  <dcterms:modified xsi:type="dcterms:W3CDTF">2024-12-11T22:18:52Z</dcterms:modified>
</cp:coreProperties>
</file>