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2B10F68-4651-4A4D-8BF3-ED9C43DFC0BE}" xr6:coauthVersionLast="47" xr6:coauthVersionMax="47" xr10:uidLastSave="{00000000-0000-0000-0000-000000000000}"/>
  <bookViews>
    <workbookView xWindow="17180" yWindow="3390" windowWidth="21210" windowHeight="15660" activeTab="1" xr2:uid="{98D8347A-DFA4-427C-8784-96E5573B433C}"/>
  </bookViews>
  <sheets>
    <sheet name="Semiconductors" sheetId="1" r:id="rId1"/>
    <sheet name="Quantum" sheetId="5" r:id="rId2"/>
    <sheet name="Networking" sheetId="3" r:id="rId3"/>
    <sheet name="Electronics-Computers" sheetId="2" r:id="rId4"/>
    <sheet name="FX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5" l="1"/>
  <c r="G7" i="5" s="1"/>
  <c r="E7" i="5"/>
  <c r="H7" i="5"/>
  <c r="J5" i="1"/>
  <c r="I5" i="1"/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<sst xmlns="http://schemas.openxmlformats.org/spreadsheetml/2006/main" count="300" uniqueCount="196">
  <si>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</si>
  <si>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</si>
  <si>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</si>
  <si>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</si>
  <si>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</si>
  <si>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</si>
  <si>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</si>
  <si>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</si>
  <si>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</si>
  <si>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</si>
  <si>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</si>
  <si>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</si>
  <si>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</si>
  <si>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</si>
  <si>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</si>
  <si>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</si>
  <si>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</si>
  <si>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</si>
  <si>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</si>
  <si>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</si>
  <si>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</si>
  <si>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</si>
  <si>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</si>
  <si>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</si>
  <si>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</si>
  <si>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</si>
  <si>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</si>
  <si>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</si>
  <si>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</si>
  <si>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</si>
  <si>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</si>
  <si>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</si>
  <si>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</si>
  <si>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</si>
  <si>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</si>
  <si>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</si>
  <si>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</si>
  <si>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</si>
  <si>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</si>
  <si>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</si>
  <si>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</si>
  <si>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</si>
  <si>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</si>
  <si>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</si>
  <si>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</si>
  <si>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</si>
  <si>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</si>
  <si>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</si>
  <si>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</si>
  <si>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</si>
  <si>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</si>
  <si>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</si>
  <si>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</si>
  <si>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</si>
  <si>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</si>
  <si>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</si>
  <si>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</si>
  <si>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</si>
  <si>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</si>
  <si>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</si>
  <si>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</si>
  <si>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</si>
  <si>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</si>
  <si>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</si>
  <si>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</si>
  <si>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</si>
  <si>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</si>
  <si>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</si>
  <si>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</si>
  <si>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</si>
  <si>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</si>
  <si>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</si>
  <si>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</si>
  <si>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</si>
  <si>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</si>
  <si>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</si>
  <si>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</si>
  <si>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</si>
  <si>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</si>
  <si>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</si>
  <si>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</si>
  <si>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</si>
  <si>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</si>
  <si>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</si>
  <si>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</si>
  <si>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</si>
  <si>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</si>
  <si>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</si>
  <si>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</si>
  <si>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</si>
  <si>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</si>
  <si>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</si>
  <si>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</si>
  <si>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</si>
  <si>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</si>
  <si>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</si>
  <si>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</si>
  <si>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</si>
  <si>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</si>
  <si>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</si>
  <si>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</si>
  <si>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</si>
  <si>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</si>
  <si>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</si>
  <si>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</si>
  <si>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</si>
  <si>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</si>
  <si>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</si>
  <si>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</si>
  <si>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</si>
  <si>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</si>
  <si>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</si>
  <si>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</si>
  <si>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</si>
  <si>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</si>
  <si>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</si>
  <si>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</si>
  <si>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</si>
  <si>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</si>
  <si>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</si>
  <si>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</si>
  <si>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</si>
  <si>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</si>
  <si>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</si>
  <si>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</si>
  <si>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</si>
  <si>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</si>
  <si>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</si>
  <si>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</si>
  <si>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</si>
  <si>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</si>
  <si>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</si>
  <si>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</si>
  <si>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</si>
  <si>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</si>
  <si>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</si>
  <si>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</si>
  <si>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</si>
  <si>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</si>
  <si>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</si>
  <si>
    <t>Quantinuum</t>
  </si>
  <si>
    <t>Quantum Computing Inc</t>
  </si>
  <si>
    <t>QUBT</t>
  </si>
  <si>
    <t>Multiverse Computing</t>
  </si>
  <si>
    <t>IQM Quantum Computers</t>
  </si>
  <si>
    <t>Infleqtion</t>
  </si>
  <si>
    <t>Quantum Brilliance</t>
  </si>
  <si>
    <t>Nu Quantum</t>
  </si>
  <si>
    <t>BlueQubit</t>
  </si>
  <si>
    <t>Alice &amp; Bob</t>
  </si>
  <si>
    <t>Quanscient</t>
  </si>
  <si>
    <t>Quantum Circuits</t>
  </si>
  <si>
    <t>Qblox</t>
  </si>
  <si>
    <t>Quantum Motion</t>
  </si>
  <si>
    <t>Quobly</t>
  </si>
  <si>
    <t>Quantum Machines</t>
  </si>
  <si>
    <t>BTQ</t>
  </si>
  <si>
    <t>Classiq Technologies</t>
  </si>
  <si>
    <t>Diraq</t>
  </si>
  <si>
    <t>PQShield</t>
  </si>
  <si>
    <t>Q-CTRL</t>
  </si>
  <si>
    <t>QuSecure</t>
  </si>
  <si>
    <t>GTN</t>
  </si>
  <si>
    <t>Quintessence Labs</t>
  </si>
  <si>
    <t>Xanadu</t>
  </si>
  <si>
    <t>Quibtekk</t>
  </si>
  <si>
    <t>Zapata Computing</t>
  </si>
  <si>
    <t>ZPTA</t>
  </si>
  <si>
    <t>UbiQD</t>
  </si>
  <si>
    <t>T-Rize Group</t>
  </si>
  <si>
    <t>Algorithmiq</t>
  </si>
  <si>
    <t>Fabric Cryptography</t>
  </si>
  <si>
    <t>Oxford Quantum Circuits</t>
  </si>
  <si>
    <t>planqc</t>
  </si>
  <si>
    <t>Terra Quantum</t>
  </si>
  <si>
    <t>SemiQon</t>
  </si>
  <si>
    <t>PsiQuantum</t>
  </si>
  <si>
    <t>BosonQ Psi</t>
  </si>
  <si>
    <t>Quantum Source</t>
  </si>
  <si>
    <t>Quandela</t>
  </si>
  <si>
    <t>Arctic Instruments</t>
  </si>
  <si>
    <t>QC Ware</t>
  </si>
  <si>
    <t>SeeQC</t>
  </si>
  <si>
    <t>Photonic</t>
  </si>
  <si>
    <t>QunaSys</t>
  </si>
  <si>
    <t>Oxford Ionics</t>
  </si>
  <si>
    <t>Agnostiq</t>
  </si>
  <si>
    <t>Phasecraft</t>
  </si>
  <si>
    <t>Origin Quantum</t>
  </si>
  <si>
    <t>PASQAL</t>
  </si>
  <si>
    <t>Silicon Quantum Computing</t>
  </si>
  <si>
    <t>Riverlane</t>
  </si>
  <si>
    <t>InVisage Technologies</t>
  </si>
  <si>
    <t>Cambridge Quantum Computing</t>
  </si>
  <si>
    <t>Q324</t>
  </si>
  <si>
    <t>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</si>
</sst>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RGTI.xlsx" TargetMode="External"/><Relationship Id="rId1" Type="http://schemas.openxmlformats.org/officeDocument/2006/relationships/externalLinkPath" Target="RGT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BTS.xlsx" TargetMode="External"/><Relationship Id="rId1" Type="http://schemas.openxmlformats.org/officeDocument/2006/relationships/externalLinkPath" Target="QB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24774</v>
          </cell>
        </row>
        <row r="5">
          <cell r="K5">
            <v>38487</v>
          </cell>
        </row>
        <row r="6">
          <cell r="K6">
            <v>8462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280.39580899999999</v>
          </cell>
        </row>
        <row r="5">
          <cell r="L5">
            <v>250.98</v>
          </cell>
        </row>
        <row r="6">
          <cell r="L6">
            <v>13.308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260.01482900000002</v>
          </cell>
        </row>
        <row r="5">
          <cell r="L5">
            <v>199.27</v>
          </cell>
        </row>
        <row r="6">
          <cell r="L6">
            <v>46.082999999999998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UBT.xlsx" TargetMode="External"/><Relationship Id="rId2" Type="http://schemas.openxmlformats.org/officeDocument/2006/relationships/hyperlink" Target="RGTI.xlsx" TargetMode="External"/><Relationship Id="rId1" Type="http://schemas.openxmlformats.org/officeDocument/2006/relationships/hyperlink" Target="IONQ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11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t="s">
        <v>46</v>
      </c>
      <c r="B3" s="1" t="s">
        <v>2</v>
      </c>
      <c r="C3" t="s">
        <v>3</v>
      </c>
      <c r="D3" s="4">
        <v>139.74</v>
      </c>
      <c r="E3" s="6">
        <f>+D3*H3</f>
        <v>3461918.7600000002</v>
      </c>
      <c r="F3" s="6">
        <f>+[1]Main!$K$5-[1]Main!$K$6</f>
        <v>30025</v>
      </c>
      <c r="G3" s="6">
        <f>+E3-F3</f>
        <v>3431893.7600000002</v>
      </c>
      <c r="H3" s="6">
        <f>+[1]Main!$K$3</f>
        <v>24774</v>
      </c>
      <c r="I3" s="3" t="s">
        <v>194</v>
      </c>
      <c r="J3" s="10">
        <v>45651</v>
      </c>
      <c r="K3">
        <v>1993</v>
      </c>
    </row>
    <row r="4" spans="1:11" x14ac:dyDescent="0.25">
      <c r="A4" t="s">
        <v>46</v>
      </c>
      <c r="B4" s="1" t="s">
        <v>11</v>
      </c>
      <c r="C4" t="s">
        <v>12</v>
      </c>
      <c r="D4" s="4">
        <v>206</v>
      </c>
      <c r="E4" s="6">
        <f>+D4*H4/5</f>
        <v>1068357.2</v>
      </c>
      <c r="F4" s="6">
        <f>+[2]Main!$J$7-[2]Main!$J$8</f>
        <v>36949</v>
      </c>
      <c r="G4" s="6">
        <f>+E4-F4</f>
        <v>1031408.2</v>
      </c>
      <c r="H4" s="6">
        <f>+[2]Main!$J$4</f>
        <v>25931</v>
      </c>
      <c r="I4" s="3" t="s">
        <v>194</v>
      </c>
      <c r="J4" s="10">
        <v>45652</v>
      </c>
    </row>
    <row r="5" spans="1:11" x14ac:dyDescent="0.25">
      <c r="A5" t="s">
        <v>46</v>
      </c>
      <c r="B5" s="1" t="s">
        <v>11</v>
      </c>
      <c r="C5" t="s">
        <v>22</v>
      </c>
      <c r="D5" s="4">
        <v>1085</v>
      </c>
      <c r="E5" s="6">
        <f>+D5*H5/FX!C2</f>
        <v>860928.24357405142</v>
      </c>
      <c r="F5" s="6">
        <f>+[2]Main!$J$7-[2]Main!$J$8</f>
        <v>36949</v>
      </c>
      <c r="G5" s="6">
        <f>+E5-F5</f>
        <v>823979.24357405142</v>
      </c>
      <c r="H5" s="6">
        <f>+[2]Main!$J$4</f>
        <v>25931</v>
      </c>
      <c r="I5" s="3" t="str">
        <f>+I4</f>
        <v>Q324</v>
      </c>
      <c r="J5" s="10">
        <f>+J4</f>
        <v>45652</v>
      </c>
    </row>
    <row r="6" spans="1:11" x14ac:dyDescent="0.25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5">
      <c r="A7" t="s">
        <v>46</v>
      </c>
      <c r="B7" t="s">
        <v>14</v>
      </c>
      <c r="C7" t="s">
        <v>23</v>
      </c>
    </row>
    <row r="8" spans="1:11" x14ac:dyDescent="0.25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5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5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5">
      <c r="A12" t="s">
        <v>46</v>
      </c>
      <c r="B12" s="1" t="s">
        <v>6</v>
      </c>
      <c r="C12" t="s">
        <v>7</v>
      </c>
      <c r="D12" s="4">
        <v>20.91</v>
      </c>
      <c r="E12" s="6">
        <f>+D12*H12</f>
        <v>89222.97</v>
      </c>
      <c r="F12" s="6">
        <f>+[8]Main!$L$5-[8]Main!$L$6</f>
        <v>-17932</v>
      </c>
      <c r="G12" s="6">
        <f>+E12-F12</f>
        <v>107154.97</v>
      </c>
      <c r="H12" s="6">
        <f>+[8]Main!$L$3</f>
        <v>4267</v>
      </c>
      <c r="I12" s="3" t="s">
        <v>122</v>
      </c>
      <c r="J12" s="10">
        <v>45507</v>
      </c>
    </row>
    <row r="13" spans="1:11" x14ac:dyDescent="0.25">
      <c r="A13" t="s">
        <v>46</v>
      </c>
      <c r="B13" t="s">
        <v>31</v>
      </c>
      <c r="C13" t="s">
        <v>32</v>
      </c>
    </row>
    <row r="14" spans="1:11" x14ac:dyDescent="0.25">
      <c r="A14" t="s">
        <v>46</v>
      </c>
      <c r="B14" t="s">
        <v>120</v>
      </c>
      <c r="C14" t="s">
        <v>121</v>
      </c>
    </row>
    <row r="15" spans="1:11" x14ac:dyDescent="0.25">
      <c r="A15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5">
      <c r="A18" t="s">
        <v>46</v>
      </c>
      <c r="B18" s="1" t="s">
        <v>134</v>
      </c>
      <c r="C18" t="s">
        <v>135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5">
      <c r="A19" t="s">
        <v>46</v>
      </c>
      <c r="B19" t="s">
        <v>49</v>
      </c>
      <c r="C19" t="s">
        <v>50</v>
      </c>
    </row>
    <row r="20" spans="1:10" x14ac:dyDescent="0.25">
      <c r="A20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136</v>
      </c>
      <c r="C34" t="s">
        <v>137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5">
      <c r="B35" s="1" t="s">
        <v>138</v>
      </c>
      <c r="C35" t="s">
        <v>139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B36B-DEE6-4982-80A3-7EB4D6794539}">
  <dimension ref="A1:K6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5" x14ac:dyDescent="0.25"/>
  <cols>
    <col min="1" max="1" width="5" bestFit="1" customWidth="1"/>
    <col min="2" max="2" width="23.26953125" customWidth="1"/>
  </cols>
  <sheetData>
    <row r="1" spans="1:11" x14ac:dyDescent="0.25">
      <c r="A1" t="s">
        <v>131</v>
      </c>
    </row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B3" t="s">
        <v>140</v>
      </c>
      <c r="C3" t="s">
        <v>63</v>
      </c>
      <c r="D3" s="3"/>
      <c r="E3" s="6">
        <v>20000</v>
      </c>
      <c r="F3" s="3"/>
      <c r="G3" s="3"/>
      <c r="H3" s="3"/>
      <c r="I3" s="3"/>
      <c r="J3" s="3"/>
      <c r="K3" s="3"/>
    </row>
    <row r="4" spans="1:11" x14ac:dyDescent="0.25">
      <c r="B4" s="1" t="s">
        <v>123</v>
      </c>
      <c r="C4" t="s">
        <v>125</v>
      </c>
      <c r="D4" s="2">
        <v>50</v>
      </c>
      <c r="E4" s="13">
        <v>10000</v>
      </c>
    </row>
    <row r="5" spans="1:11" x14ac:dyDescent="0.25">
      <c r="B5" s="1" t="s">
        <v>124</v>
      </c>
      <c r="C5" t="s">
        <v>128</v>
      </c>
      <c r="D5">
        <v>19.47</v>
      </c>
      <c r="E5" s="13">
        <v>2000</v>
      </c>
    </row>
    <row r="6" spans="1:11" x14ac:dyDescent="0.25">
      <c r="B6" s="1" t="s">
        <v>141</v>
      </c>
      <c r="C6" t="s">
        <v>142</v>
      </c>
      <c r="D6" s="2">
        <v>18</v>
      </c>
      <c r="E6" s="13">
        <v>2000</v>
      </c>
    </row>
    <row r="7" spans="1:11" x14ac:dyDescent="0.25">
      <c r="B7" t="s">
        <v>127</v>
      </c>
      <c r="C7" t="s">
        <v>126</v>
      </c>
      <c r="D7" s="2">
        <v>9.3000000000000007</v>
      </c>
      <c r="E7" s="13">
        <f>+D7*H7</f>
        <v>2418.1379097000004</v>
      </c>
      <c r="F7" s="13">
        <f>+[16]Main!$L$5-[16]Main!$L$6</f>
        <v>153.18700000000001</v>
      </c>
      <c r="G7" s="13">
        <f>+E7-F7</f>
        <v>2264.9509097000005</v>
      </c>
      <c r="H7" s="13">
        <f>+[16]Main!$L$3</f>
        <v>260.01482900000002</v>
      </c>
      <c r="I7" s="3" t="s">
        <v>194</v>
      </c>
      <c r="J7" s="5">
        <v>45663</v>
      </c>
    </row>
    <row r="11" spans="1:11" x14ac:dyDescent="0.25">
      <c r="B11" t="s">
        <v>164</v>
      </c>
    </row>
    <row r="12" spans="1:11" x14ac:dyDescent="0.25">
      <c r="B12" t="s">
        <v>144</v>
      </c>
    </row>
    <row r="13" spans="1:11" x14ac:dyDescent="0.25">
      <c r="B13" t="s">
        <v>143</v>
      </c>
    </row>
    <row r="14" spans="1:11" x14ac:dyDescent="0.25">
      <c r="B14" t="s">
        <v>145</v>
      </c>
    </row>
    <row r="15" spans="1:11" x14ac:dyDescent="0.25">
      <c r="B15" t="s">
        <v>146</v>
      </c>
    </row>
    <row r="16" spans="1:11" x14ac:dyDescent="0.25">
      <c r="B16" t="s">
        <v>147</v>
      </c>
    </row>
    <row r="17" spans="2:2" x14ac:dyDescent="0.25">
      <c r="B17" t="s">
        <v>148</v>
      </c>
    </row>
    <row r="18" spans="2:2" x14ac:dyDescent="0.25">
      <c r="B18" t="s">
        <v>149</v>
      </c>
    </row>
    <row r="19" spans="2:2" x14ac:dyDescent="0.25">
      <c r="B19" t="s">
        <v>150</v>
      </c>
    </row>
    <row r="20" spans="2:2" x14ac:dyDescent="0.25">
      <c r="B20" t="s">
        <v>151</v>
      </c>
    </row>
    <row r="21" spans="2:2" x14ac:dyDescent="0.25">
      <c r="B21" t="s">
        <v>152</v>
      </c>
    </row>
    <row r="22" spans="2:2" x14ac:dyDescent="0.25">
      <c r="B22" t="s">
        <v>153</v>
      </c>
    </row>
    <row r="23" spans="2:2" x14ac:dyDescent="0.25">
      <c r="B23" t="s">
        <v>154</v>
      </c>
    </row>
    <row r="24" spans="2:2" x14ac:dyDescent="0.25">
      <c r="B24" t="s">
        <v>155</v>
      </c>
    </row>
    <row r="25" spans="2:2" x14ac:dyDescent="0.25">
      <c r="B25" t="s">
        <v>156</v>
      </c>
    </row>
    <row r="26" spans="2:2" x14ac:dyDescent="0.25">
      <c r="B26" t="s">
        <v>157</v>
      </c>
    </row>
    <row r="27" spans="2:2" x14ac:dyDescent="0.25">
      <c r="B27" t="s">
        <v>158</v>
      </c>
    </row>
    <row r="28" spans="2:2" x14ac:dyDescent="0.25">
      <c r="B28" t="s">
        <v>159</v>
      </c>
    </row>
    <row r="29" spans="2:2" x14ac:dyDescent="0.25">
      <c r="B29" t="s">
        <v>160</v>
      </c>
    </row>
    <row r="30" spans="2:2" x14ac:dyDescent="0.25">
      <c r="B30" t="s">
        <v>161</v>
      </c>
    </row>
    <row r="31" spans="2:2" x14ac:dyDescent="0.25">
      <c r="B31" t="s">
        <v>162</v>
      </c>
    </row>
    <row r="32" spans="2:2" x14ac:dyDescent="0.25">
      <c r="B32" t="s">
        <v>163</v>
      </c>
    </row>
    <row r="33" spans="2:3" x14ac:dyDescent="0.25">
      <c r="B33" t="s">
        <v>165</v>
      </c>
    </row>
    <row r="34" spans="2:3" x14ac:dyDescent="0.25">
      <c r="B34" t="s">
        <v>166</v>
      </c>
      <c r="C34" t="s">
        <v>167</v>
      </c>
    </row>
    <row r="35" spans="2:3" x14ac:dyDescent="0.25">
      <c r="B35" t="s">
        <v>168</v>
      </c>
    </row>
    <row r="36" spans="2:3" x14ac:dyDescent="0.25">
      <c r="B36" t="s">
        <v>169</v>
      </c>
    </row>
    <row r="37" spans="2:3" x14ac:dyDescent="0.25">
      <c r="B37" t="s">
        <v>170</v>
      </c>
    </row>
    <row r="38" spans="2:3" x14ac:dyDescent="0.25">
      <c r="B38" t="s">
        <v>171</v>
      </c>
    </row>
    <row r="39" spans="2:3" x14ac:dyDescent="0.25">
      <c r="B39" t="s">
        <v>172</v>
      </c>
    </row>
    <row r="40" spans="2:3" x14ac:dyDescent="0.25">
      <c r="B40" t="s">
        <v>173</v>
      </c>
    </row>
    <row r="41" spans="2:3" x14ac:dyDescent="0.25">
      <c r="B41" t="s">
        <v>174</v>
      </c>
    </row>
    <row r="42" spans="2:3" x14ac:dyDescent="0.25">
      <c r="B42" t="s">
        <v>175</v>
      </c>
    </row>
    <row r="43" spans="2:3" x14ac:dyDescent="0.25">
      <c r="B43" t="s">
        <v>176</v>
      </c>
    </row>
    <row r="44" spans="2:3" x14ac:dyDescent="0.25">
      <c r="B44" t="s">
        <v>177</v>
      </c>
    </row>
    <row r="45" spans="2:3" x14ac:dyDescent="0.25">
      <c r="B45" t="s">
        <v>178</v>
      </c>
    </row>
    <row r="46" spans="2:3" x14ac:dyDescent="0.25">
      <c r="B46" t="s">
        <v>179</v>
      </c>
    </row>
    <row r="47" spans="2:3" x14ac:dyDescent="0.25">
      <c r="B47" t="s">
        <v>180</v>
      </c>
    </row>
    <row r="48" spans="2:3" x14ac:dyDescent="0.25">
      <c r="B48" t="s">
        <v>181</v>
      </c>
    </row>
    <row r="49" spans="2:2" x14ac:dyDescent="0.25">
      <c r="B49" t="s">
        <v>182</v>
      </c>
    </row>
    <row r="50" spans="2:2" x14ac:dyDescent="0.25">
      <c r="B50" t="s">
        <v>183</v>
      </c>
    </row>
    <row r="51" spans="2:2" x14ac:dyDescent="0.25">
      <c r="B51" t="s">
        <v>184</v>
      </c>
    </row>
    <row r="52" spans="2:2" x14ac:dyDescent="0.25">
      <c r="B52" t="s">
        <v>185</v>
      </c>
    </row>
    <row r="53" spans="2:2" x14ac:dyDescent="0.25">
      <c r="B53" t="s">
        <v>186</v>
      </c>
    </row>
    <row r="54" spans="2:2" x14ac:dyDescent="0.25">
      <c r="B54" t="s">
        <v>187</v>
      </c>
    </row>
    <row r="55" spans="2:2" x14ac:dyDescent="0.25">
      <c r="B55" t="s">
        <v>188</v>
      </c>
    </row>
    <row r="56" spans="2:2" x14ac:dyDescent="0.25">
      <c r="B56" t="s">
        <v>189</v>
      </c>
    </row>
    <row r="57" spans="2:2" x14ac:dyDescent="0.25">
      <c r="B57" t="s">
        <v>190</v>
      </c>
    </row>
    <row r="58" spans="2:2" x14ac:dyDescent="0.25">
      <c r="B58" t="s">
        <v>191</v>
      </c>
    </row>
    <row r="59" spans="2:2" x14ac:dyDescent="0.25">
      <c r="B59" t="s">
        <v>192</v>
      </c>
    </row>
    <row r="60" spans="2:2" x14ac:dyDescent="0.25">
      <c r="B60" t="s">
        <v>193</v>
      </c>
    </row>
  </sheetData>
  <hyperlinks>
    <hyperlink ref="B4" r:id="rId1" xr:uid="{48212D98-F0E3-4509-96A5-6BB9683E0B25}"/>
    <hyperlink ref="B5" r:id="rId2" xr:uid="{F1FD0F3E-AA09-4EA5-ABFA-C8FDF989BBD7}"/>
    <hyperlink ref="B6" r:id="rId3" xr:uid="{31AE1ADD-F109-4DDC-933D-81406D33D7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t="s">
        <v>46</v>
      </c>
      <c r="B4" t="s">
        <v>77</v>
      </c>
      <c r="C4" t="s">
        <v>78</v>
      </c>
    </row>
    <row r="5" spans="1:11" x14ac:dyDescent="0.25">
      <c r="A5" t="s">
        <v>46</v>
      </c>
      <c r="B5" t="s">
        <v>75</v>
      </c>
      <c r="C5" t="s">
        <v>76</v>
      </c>
    </row>
    <row r="6" spans="1:11" x14ac:dyDescent="0.25">
      <c r="A6" t="s">
        <v>46</v>
      </c>
      <c r="B6" t="s">
        <v>72</v>
      </c>
      <c r="C6" t="s">
        <v>73</v>
      </c>
    </row>
    <row r="7" spans="1:11" x14ac:dyDescent="0.25">
      <c r="A7" t="s">
        <v>46</v>
      </c>
      <c r="B7" t="s">
        <v>87</v>
      </c>
      <c r="C7" t="s">
        <v>88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1640625" defaultRowHeight="12.5" x14ac:dyDescent="0.25"/>
  <cols>
    <col min="1" max="1" width="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t="s">
        <v>131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+[13]Main!$O$5-[13]Main!$O$6</f>
        <v>56718</v>
      </c>
      <c r="G3" s="6">
        <f>+E3-F3</f>
        <v>2558353.94</v>
      </c>
      <c r="H3" s="6">
        <f>+[13]Main!$O$3</f>
        <v>15847</v>
      </c>
      <c r="I3" s="3" t="s">
        <v>119</v>
      </c>
      <c r="J3" s="5">
        <v>45050</v>
      </c>
      <c r="K3" s="2">
        <f>[13]Model!$BU$39</f>
        <v>162.69801432678935</v>
      </c>
      <c r="L3" s="7">
        <f>+K3/D3-1</f>
        <v>-1.4070934875837215E-2</v>
      </c>
      <c r="M3" s="8">
        <f>+[13]Model!$BU$36</f>
        <v>7.4999999999999997E-2</v>
      </c>
      <c r="N3" s="8">
        <f>+[13]Model!$BU$37</f>
        <v>-0.01</v>
      </c>
      <c r="O3" s="8">
        <v>0</v>
      </c>
      <c r="P3">
        <v>1977</v>
      </c>
    </row>
    <row r="4" spans="1:16" x14ac:dyDescent="0.25">
      <c r="A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123</v>
      </c>
      <c r="C17" t="s">
        <v>125</v>
      </c>
      <c r="D17" s="4">
        <v>7</v>
      </c>
      <c r="E17" s="6">
        <f>+D17*H17</f>
        <v>1446.277</v>
      </c>
      <c r="F17" s="6">
        <f>+[14]Main!$J$5-[14]Main!$J$6</f>
        <v>455.93000000000006</v>
      </c>
      <c r="G17" s="6">
        <f>+E17-F17</f>
        <v>990.34699999999998</v>
      </c>
      <c r="H17" s="6">
        <f>+[14]Main!$J$3</f>
        <v>206.61099999999999</v>
      </c>
      <c r="I17" s="3" t="s">
        <v>130</v>
      </c>
      <c r="J17" s="5">
        <v>45534</v>
      </c>
    </row>
    <row r="18" spans="2:10" x14ac:dyDescent="0.25">
      <c r="B18" t="s">
        <v>124</v>
      </c>
      <c r="C18" t="s">
        <v>128</v>
      </c>
      <c r="D18" s="3">
        <v>0.87</v>
      </c>
      <c r="E18" s="6">
        <f>+D18*H18</f>
        <v>243.94435382999998</v>
      </c>
      <c r="F18" s="6">
        <f>+[15]Main!$L$5-[15]Main!$L$6</f>
        <v>237.672</v>
      </c>
      <c r="G18" s="6">
        <f>+E18-F18</f>
        <v>6.2723538299999859</v>
      </c>
      <c r="H18" s="6">
        <f>+[15]Main!$L$3</f>
        <v>280.39580899999999</v>
      </c>
      <c r="I18" s="3" t="s">
        <v>122</v>
      </c>
      <c r="J18" s="5">
        <v>45534</v>
      </c>
    </row>
    <row r="19" spans="2:10" x14ac:dyDescent="0.25">
      <c r="B19" t="s">
        <v>127</v>
      </c>
      <c r="C19" t="s">
        <v>126</v>
      </c>
    </row>
    <row r="20" spans="2:10" x14ac:dyDescent="0.25">
      <c r="B20" t="s">
        <v>129</v>
      </c>
      <c r="C20" t="s">
        <v>129</v>
      </c>
    </row>
    <row r="21" spans="2:10" x14ac:dyDescent="0.25">
      <c r="B21" s="1" t="s">
        <v>132</v>
      </c>
      <c r="C21" t="s">
        <v>133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B3" sqref="B3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195</v>
      </c>
      <c r="C2">
        <v>32.68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Semiconductors</vt:lpstr>
      <vt:lpstr>Quantum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2025-01-06T18:58:27Z</dcterms:modified>
</cp:coreProperties>
</file>