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3B1C21E-0175-4D74-90DE-6A528A96E563}" xr6:coauthVersionLast="47" xr6:coauthVersionMax="47" xr10:uidLastSave="{00000000-0000-0000-0000-000000000000}"/>
  <bookViews>
    <workbookView xWindow="9624" yWindow="2928" windowWidth="21096" windowHeight="15552" activeTab="2" xr2:uid="{0F3031DF-C328-47BF-BD62-1F9BBABF39E8}"/>
  </bookViews>
  <sheets>
    <sheet name="Main" sheetId="1" r:id="rId1"/>
    <sheet name="Model" sheetId="2" r:id="rId2"/>
    <sheet name="Bub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L3" i="1"/>
  <c r="R7" i="2"/>
  <c r="R6" i="2"/>
  <c r="R5" i="2"/>
  <c r="R4" i="2"/>
  <c r="N14" i="2"/>
  <c r="N12" i="2"/>
  <c r="N10" i="2"/>
  <c r="N7" i="2"/>
  <c r="N6" i="2"/>
  <c r="N5" i="2"/>
  <c r="N4" i="2"/>
  <c r="N8" i="2"/>
  <c r="N9" i="2" s="1"/>
  <c r="N11" i="2" s="1"/>
  <c r="N13" i="2" s="1"/>
  <c r="N17" i="2"/>
  <c r="R15" i="2"/>
  <c r="Q14" i="2"/>
  <c r="P14" i="2"/>
  <c r="Q13" i="2"/>
  <c r="P13" i="2"/>
  <c r="Q11" i="2"/>
  <c r="P11" i="2"/>
  <c r="Q7" i="2"/>
  <c r="Q6" i="2"/>
  <c r="R8" i="2"/>
  <c r="R9" i="2" s="1"/>
  <c r="R11" i="2" s="1"/>
  <c r="R13" i="2" s="1"/>
  <c r="P8" i="2"/>
  <c r="P9" i="2" s="1"/>
  <c r="Q5" i="2"/>
  <c r="Q4" i="2"/>
  <c r="Q3" i="2"/>
  <c r="R3" i="2"/>
  <c r="N3" i="2"/>
  <c r="P5" i="2"/>
  <c r="J10" i="2"/>
  <c r="J7" i="2"/>
  <c r="J8" i="2" s="1"/>
  <c r="J9" i="2" s="1"/>
  <c r="J6" i="2"/>
  <c r="J5" i="2"/>
  <c r="J4" i="2"/>
  <c r="J3" i="2"/>
  <c r="M17" i="2"/>
  <c r="L17" i="2"/>
  <c r="K17" i="2"/>
  <c r="G10" i="2"/>
  <c r="G8" i="2"/>
  <c r="G5" i="2"/>
  <c r="K10" i="2"/>
  <c r="K8" i="2"/>
  <c r="K5" i="2"/>
  <c r="H10" i="2"/>
  <c r="H8" i="2"/>
  <c r="H5" i="2"/>
  <c r="L10" i="2"/>
  <c r="L8" i="2"/>
  <c r="L5" i="2"/>
  <c r="I10" i="2"/>
  <c r="I8" i="2"/>
  <c r="I5" i="2"/>
  <c r="I9" i="2" s="1"/>
  <c r="I11" i="2" s="1"/>
  <c r="I13" i="2" s="1"/>
  <c r="I14" i="2" s="1"/>
  <c r="M10" i="2"/>
  <c r="M8" i="2"/>
  <c r="M9" i="2" s="1"/>
  <c r="M11" i="2" s="1"/>
  <c r="M13" i="2" s="1"/>
  <c r="M14" i="2" s="1"/>
  <c r="M5" i="2"/>
  <c r="L6" i="1"/>
  <c r="L5" i="1"/>
  <c r="L4" i="1"/>
  <c r="R14" i="2" l="1"/>
  <c r="Q8" i="2"/>
  <c r="Q9" i="2" s="1"/>
  <c r="J11" i="2"/>
  <c r="J13" i="2" s="1"/>
  <c r="J14" i="2" s="1"/>
  <c r="G9" i="2"/>
  <c r="G11" i="2" s="1"/>
  <c r="G13" i="2" s="1"/>
  <c r="G14" i="2" s="1"/>
  <c r="K9" i="2"/>
  <c r="K11" i="2" s="1"/>
  <c r="K13" i="2" s="1"/>
  <c r="K14" i="2" s="1"/>
  <c r="H9" i="2"/>
  <c r="H11" i="2" s="1"/>
  <c r="H13" i="2" s="1"/>
  <c r="H14" i="2" s="1"/>
  <c r="L9" i="2"/>
  <c r="L11" i="2" s="1"/>
  <c r="L13" i="2" s="1"/>
  <c r="L14" i="2" s="1"/>
  <c r="L7" i="1"/>
</calcChain>
</file>

<file path=xl/sharedStrings.xml><?xml version="1.0" encoding="utf-8"?>
<sst xmlns="http://schemas.openxmlformats.org/spreadsheetml/2006/main" count="58" uniqueCount="51">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</sst>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18143</xdr:colOff>
      <xdr:row>0</xdr:row>
      <xdr:rowOff>0</xdr:rowOff>
    </xdr:from>
    <xdr:to>
      <xdr:col>13</xdr:col>
      <xdr:colOff>18143</xdr:colOff>
      <xdr:row>32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247743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29028</xdr:colOff>
      <xdr:row>0</xdr:row>
      <xdr:rowOff>0</xdr:rowOff>
    </xdr:from>
    <xdr:to>
      <xdr:col>17</xdr:col>
      <xdr:colOff>29028</xdr:colOff>
      <xdr:row>32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15"/>
  <sheetViews>
    <sheetView zoomScale="130" zoomScaleNormal="130" workbookViewId="0">
      <selection activeCell="L2" sqref="L2"/>
    </sheetView>
  </sheetViews>
  <sheetFormatPr defaultRowHeight="12.5" x14ac:dyDescent="0.25"/>
  <sheetData>
    <row r="2" spans="2:13" ht="13" x14ac:dyDescent="0.3">
      <c r="B2" s="3" t="s">
        <v>7</v>
      </c>
      <c r="K2" t="s">
        <v>0</v>
      </c>
      <c r="L2" s="4">
        <v>19</v>
      </c>
    </row>
    <row r="3" spans="2:13" x14ac:dyDescent="0.25">
      <c r="B3" t="s">
        <v>8</v>
      </c>
      <c r="K3" t="s">
        <v>1</v>
      </c>
      <c r="L3" s="1">
        <f>192.295809+50+38.1</f>
        <v>280.39580899999999</v>
      </c>
      <c r="M3" s="2" t="s">
        <v>22</v>
      </c>
    </row>
    <row r="4" spans="2:13" x14ac:dyDescent="0.25">
      <c r="K4" t="s">
        <v>2</v>
      </c>
      <c r="L4" s="1">
        <f>+L2*L3</f>
        <v>5327.5203709999996</v>
      </c>
    </row>
    <row r="5" spans="2:13" ht="13" x14ac:dyDescent="0.3">
      <c r="B5" s="3" t="s">
        <v>9</v>
      </c>
      <c r="K5" t="s">
        <v>3</v>
      </c>
      <c r="L5" s="1">
        <f>20.286+72.294+100+58.4</f>
        <v>250.98</v>
      </c>
      <c r="M5" s="2" t="s">
        <v>22</v>
      </c>
    </row>
    <row r="6" spans="2:13" x14ac:dyDescent="0.25">
      <c r="B6" t="s">
        <v>10</v>
      </c>
      <c r="K6" t="s">
        <v>4</v>
      </c>
      <c r="L6" s="1">
        <f>11.247+2.061</f>
        <v>13.308</v>
      </c>
      <c r="M6" s="2" t="s">
        <v>22</v>
      </c>
    </row>
    <row r="7" spans="2:13" x14ac:dyDescent="0.25">
      <c r="K7" t="s">
        <v>5</v>
      </c>
      <c r="L7" s="1">
        <f>+L4-L5+L6</f>
        <v>5089.848371</v>
      </c>
    </row>
    <row r="9" spans="2:13" x14ac:dyDescent="0.25">
      <c r="K9" t="s">
        <v>26</v>
      </c>
      <c r="L9" s="1">
        <v>524.351</v>
      </c>
      <c r="M9" s="2" t="s">
        <v>22</v>
      </c>
    </row>
    <row r="10" spans="2:13" x14ac:dyDescent="0.25">
      <c r="K10" t="s">
        <v>27</v>
      </c>
      <c r="L10" s="1">
        <v>401.786</v>
      </c>
      <c r="M10" s="2" t="s">
        <v>22</v>
      </c>
    </row>
    <row r="12" spans="2:13" x14ac:dyDescent="0.25">
      <c r="H12" t="s">
        <v>24</v>
      </c>
    </row>
    <row r="13" spans="2:13" x14ac:dyDescent="0.25">
      <c r="H13" t="s">
        <v>25</v>
      </c>
    </row>
    <row r="15" spans="2:13" x14ac:dyDescent="0.25">
      <c r="K15" t="s">
        <v>40</v>
      </c>
      <c r="L15">
        <v>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R17"/>
  <sheetViews>
    <sheetView zoomScale="175" zoomScaleNormal="175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Q15" sqref="Q15"/>
    </sheetView>
  </sheetViews>
  <sheetFormatPr defaultRowHeight="12.5" x14ac:dyDescent="0.25"/>
  <cols>
    <col min="1" max="1" width="4.6328125" bestFit="1" customWidth="1"/>
    <col min="2" max="2" width="17.1796875" bestFit="1" customWidth="1"/>
    <col min="3" max="14" width="8.7265625" style="2"/>
  </cols>
  <sheetData>
    <row r="1" spans="1:18" x14ac:dyDescent="0.25">
      <c r="A1" t="s">
        <v>11</v>
      </c>
    </row>
    <row r="2" spans="1:18" x14ac:dyDescent="0.25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P2">
        <v>2022</v>
      </c>
      <c r="Q2">
        <v>2023</v>
      </c>
      <c r="R2">
        <v>2024</v>
      </c>
    </row>
    <row r="3" spans="1:18" s="6" customFormat="1" ht="13" x14ac:dyDescent="0.3">
      <c r="B3" s="6" t="s">
        <v>12</v>
      </c>
      <c r="C3" s="7"/>
      <c r="D3" s="7"/>
      <c r="E3" s="7"/>
      <c r="F3" s="7"/>
      <c r="G3" s="7">
        <v>2201</v>
      </c>
      <c r="H3" s="7">
        <v>3327</v>
      </c>
      <c r="I3" s="7">
        <v>3105</v>
      </c>
      <c r="J3" s="7">
        <f>12008-I3-H3-G3</f>
        <v>3375</v>
      </c>
      <c r="K3" s="7">
        <v>3052</v>
      </c>
      <c r="L3" s="7">
        <v>3086</v>
      </c>
      <c r="M3" s="7">
        <v>2378</v>
      </c>
      <c r="N3" s="7">
        <f>+J3</f>
        <v>3375</v>
      </c>
      <c r="P3" s="6">
        <v>13102</v>
      </c>
      <c r="Q3" s="6">
        <f>SUM(G3:J3)</f>
        <v>12008</v>
      </c>
      <c r="R3" s="6">
        <f>SUM(K3:N3)</f>
        <v>11891</v>
      </c>
    </row>
    <row r="4" spans="1:18" s="1" customFormat="1" x14ac:dyDescent="0.25">
      <c r="B4" s="1" t="s">
        <v>28</v>
      </c>
      <c r="C4" s="5"/>
      <c r="D4" s="5"/>
      <c r="E4" s="5"/>
      <c r="F4" s="5"/>
      <c r="G4" s="5">
        <v>510</v>
      </c>
      <c r="H4" s="5">
        <v>597</v>
      </c>
      <c r="I4" s="5">
        <v>834</v>
      </c>
      <c r="J4" s="5">
        <f>2800-I4-H4-G4</f>
        <v>859</v>
      </c>
      <c r="K4" s="5">
        <v>1552</v>
      </c>
      <c r="L4" s="5">
        <v>1096</v>
      </c>
      <c r="M4" s="5">
        <v>1174</v>
      </c>
      <c r="N4" s="5">
        <f>+N3*0.5</f>
        <v>1687.5</v>
      </c>
      <c r="P4" s="1">
        <v>2873</v>
      </c>
      <c r="Q4" s="1">
        <f>SUM(G4:J4)</f>
        <v>2800</v>
      </c>
      <c r="R4" s="1">
        <f>SUM(K4:N4)</f>
        <v>5509.5</v>
      </c>
    </row>
    <row r="5" spans="1:18" s="1" customFormat="1" x14ac:dyDescent="0.25">
      <c r="B5" s="1" t="s">
        <v>29</v>
      </c>
      <c r="C5" s="5"/>
      <c r="D5" s="5"/>
      <c r="E5" s="5"/>
      <c r="F5" s="5"/>
      <c r="G5" s="5">
        <f t="shared" ref="G5:N5" si="0">+G3-G4</f>
        <v>1691</v>
      </c>
      <c r="H5" s="5">
        <f t="shared" si="0"/>
        <v>2730</v>
      </c>
      <c r="I5" s="5">
        <f t="shared" si="0"/>
        <v>2271</v>
      </c>
      <c r="J5" s="5">
        <f t="shared" si="0"/>
        <v>2516</v>
      </c>
      <c r="K5" s="5">
        <f t="shared" si="0"/>
        <v>1500</v>
      </c>
      <c r="L5" s="5">
        <f t="shared" si="0"/>
        <v>1990</v>
      </c>
      <c r="M5" s="5">
        <f t="shared" si="0"/>
        <v>1204</v>
      </c>
      <c r="N5" s="5">
        <f t="shared" si="0"/>
        <v>1687.5</v>
      </c>
      <c r="P5" s="1">
        <f>+P3-P4</f>
        <v>10229</v>
      </c>
      <c r="Q5" s="1">
        <f>+Q3-Q4</f>
        <v>9208</v>
      </c>
      <c r="R5" s="1">
        <f>+R3-R4</f>
        <v>6381.5</v>
      </c>
    </row>
    <row r="6" spans="1:18" s="1" customFormat="1" x14ac:dyDescent="0.25">
      <c r="B6" s="1" t="s">
        <v>30</v>
      </c>
      <c r="C6" s="5"/>
      <c r="D6" s="5"/>
      <c r="E6" s="5"/>
      <c r="F6" s="5"/>
      <c r="G6" s="5">
        <v>13707</v>
      </c>
      <c r="H6" s="5">
        <v>13219</v>
      </c>
      <c r="I6" s="5">
        <v>13056</v>
      </c>
      <c r="J6" s="5">
        <f>52768-I6-H6-G6</f>
        <v>12786</v>
      </c>
      <c r="K6" s="5">
        <v>11471</v>
      </c>
      <c r="L6" s="5">
        <v>11870</v>
      </c>
      <c r="M6" s="5">
        <v>12752</v>
      </c>
      <c r="N6" s="5">
        <f>+M6</f>
        <v>12752</v>
      </c>
      <c r="P6" s="1">
        <v>59952</v>
      </c>
      <c r="Q6" s="1">
        <f>SUM(G6:J6)</f>
        <v>52768</v>
      </c>
      <c r="R6" s="1">
        <f t="shared" ref="R6:R7" si="1">SUM(K6:N6)</f>
        <v>48845</v>
      </c>
    </row>
    <row r="7" spans="1:18" s="1" customFormat="1" x14ac:dyDescent="0.25">
      <c r="B7" s="1" t="s">
        <v>31</v>
      </c>
      <c r="C7" s="5"/>
      <c r="D7" s="5"/>
      <c r="E7" s="5"/>
      <c r="F7" s="5"/>
      <c r="G7" s="5">
        <v>9013</v>
      </c>
      <c r="H7" s="5">
        <v>5747</v>
      </c>
      <c r="I7" s="5">
        <v>6047</v>
      </c>
      <c r="J7" s="5">
        <f>27744-I7-H7-G7</f>
        <v>6937</v>
      </c>
      <c r="K7" s="5">
        <v>6614</v>
      </c>
      <c r="L7" s="5">
        <v>6205</v>
      </c>
      <c r="M7" s="5">
        <v>5798</v>
      </c>
      <c r="N7" s="5">
        <f>+M7</f>
        <v>5798</v>
      </c>
      <c r="P7" s="1">
        <v>53980</v>
      </c>
      <c r="Q7" s="1">
        <f>SUM(G7:J7)</f>
        <v>27744</v>
      </c>
      <c r="R7" s="1">
        <f t="shared" si="1"/>
        <v>24415</v>
      </c>
    </row>
    <row r="8" spans="1:18" s="1" customFormat="1" x14ac:dyDescent="0.25">
      <c r="B8" s="1" t="s">
        <v>32</v>
      </c>
      <c r="C8" s="5"/>
      <c r="D8" s="5"/>
      <c r="E8" s="5"/>
      <c r="F8" s="5"/>
      <c r="G8" s="5">
        <f t="shared" ref="G8:N8" si="2">+G7+G6</f>
        <v>22720</v>
      </c>
      <c r="H8" s="5">
        <f t="shared" si="2"/>
        <v>18966</v>
      </c>
      <c r="I8" s="5">
        <f t="shared" si="2"/>
        <v>19103</v>
      </c>
      <c r="J8" s="5">
        <f t="shared" si="2"/>
        <v>19723</v>
      </c>
      <c r="K8" s="5">
        <f t="shared" si="2"/>
        <v>18085</v>
      </c>
      <c r="L8" s="5">
        <f t="shared" si="2"/>
        <v>18075</v>
      </c>
      <c r="M8" s="5">
        <f t="shared" si="2"/>
        <v>18550</v>
      </c>
      <c r="N8" s="5">
        <f t="shared" si="2"/>
        <v>18550</v>
      </c>
      <c r="P8" s="5">
        <f>+P7+P6</f>
        <v>113932</v>
      </c>
      <c r="Q8" s="5">
        <f>+Q7+Q6</f>
        <v>80512</v>
      </c>
      <c r="R8" s="5">
        <f>+R7+R6</f>
        <v>73260</v>
      </c>
    </row>
    <row r="9" spans="1:18" s="1" customFormat="1" x14ac:dyDescent="0.25">
      <c r="B9" s="1" t="s">
        <v>33</v>
      </c>
      <c r="C9" s="5"/>
      <c r="D9" s="5"/>
      <c r="E9" s="5"/>
      <c r="F9" s="5"/>
      <c r="G9" s="5">
        <f t="shared" ref="G9:N9" si="3">+G5-G8</f>
        <v>-21029</v>
      </c>
      <c r="H9" s="5">
        <f t="shared" si="3"/>
        <v>-16236</v>
      </c>
      <c r="I9" s="5">
        <f t="shared" si="3"/>
        <v>-16832</v>
      </c>
      <c r="J9" s="5">
        <f t="shared" si="3"/>
        <v>-17207</v>
      </c>
      <c r="K9" s="5">
        <f t="shared" si="3"/>
        <v>-16585</v>
      </c>
      <c r="L9" s="5">
        <f t="shared" si="3"/>
        <v>-16085</v>
      </c>
      <c r="M9" s="5">
        <f t="shared" si="3"/>
        <v>-17346</v>
      </c>
      <c r="N9" s="5">
        <f t="shared" si="3"/>
        <v>-16862.5</v>
      </c>
      <c r="P9" s="5">
        <f>+P5-P8</f>
        <v>-103703</v>
      </c>
      <c r="Q9" s="5">
        <f>+Q5-Q8</f>
        <v>-71304</v>
      </c>
      <c r="R9" s="5">
        <f>+R5-R8</f>
        <v>-66878.5</v>
      </c>
    </row>
    <row r="10" spans="1:18" x14ac:dyDescent="0.25">
      <c r="B10" s="1" t="s">
        <v>34</v>
      </c>
      <c r="E10" s="5"/>
      <c r="G10" s="5">
        <f>-1464+1284</f>
        <v>-180</v>
      </c>
      <c r="H10" s="5">
        <f>-1574+1199</f>
        <v>-375</v>
      </c>
      <c r="I10" s="5">
        <f>-1473+1263</f>
        <v>-210</v>
      </c>
      <c r="J10" s="5">
        <f>-5779+5076-I10-H10-G10</f>
        <v>62</v>
      </c>
      <c r="K10" s="5">
        <f>-1107+1123</f>
        <v>16</v>
      </c>
      <c r="L10" s="5">
        <f>-969+1218</f>
        <v>249</v>
      </c>
      <c r="M10" s="5">
        <f>-733+1226</f>
        <v>493</v>
      </c>
      <c r="N10" s="5">
        <f>+M10</f>
        <v>493</v>
      </c>
    </row>
    <row r="11" spans="1:18" x14ac:dyDescent="0.25">
      <c r="B11" s="1" t="s">
        <v>35</v>
      </c>
      <c r="E11" s="5"/>
      <c r="G11" s="5">
        <f t="shared" ref="G11:M11" si="4">+G9+G10</f>
        <v>-21209</v>
      </c>
      <c r="H11" s="5">
        <f t="shared" si="4"/>
        <v>-16611</v>
      </c>
      <c r="I11" s="5">
        <f t="shared" si="4"/>
        <v>-17042</v>
      </c>
      <c r="J11" s="5">
        <f t="shared" si="4"/>
        <v>-17145</v>
      </c>
      <c r="K11" s="5">
        <f t="shared" si="4"/>
        <v>-16569</v>
      </c>
      <c r="L11" s="5">
        <f t="shared" si="4"/>
        <v>-15836</v>
      </c>
      <c r="M11" s="5">
        <f t="shared" si="4"/>
        <v>-16853</v>
      </c>
      <c r="N11" s="5">
        <f t="shared" ref="N11:R11" si="5">+N9+N10</f>
        <v>-16369.5</v>
      </c>
      <c r="O11" s="5"/>
      <c r="P11" s="5">
        <f t="shared" si="5"/>
        <v>-103703</v>
      </c>
      <c r="Q11" s="5">
        <f t="shared" si="5"/>
        <v>-71304</v>
      </c>
      <c r="R11" s="5">
        <f t="shared" si="5"/>
        <v>-66878.5</v>
      </c>
    </row>
    <row r="12" spans="1:18" x14ac:dyDescent="0.25">
      <c r="B12" s="1" t="s">
        <v>36</v>
      </c>
      <c r="E12" s="5"/>
      <c r="G12" s="5">
        <v>0</v>
      </c>
      <c r="H12" s="5">
        <v>0</v>
      </c>
      <c r="I12" s="5">
        <v>0</v>
      </c>
      <c r="J12" s="2">
        <v>0</v>
      </c>
      <c r="K12" s="2">
        <v>0</v>
      </c>
      <c r="L12" s="2">
        <v>0</v>
      </c>
      <c r="M12" s="2">
        <v>0</v>
      </c>
      <c r="N12" s="2">
        <f>+M12</f>
        <v>0</v>
      </c>
    </row>
    <row r="13" spans="1:18" x14ac:dyDescent="0.25">
      <c r="B13" s="1" t="s">
        <v>37</v>
      </c>
      <c r="E13" s="5"/>
      <c r="G13" s="5">
        <f t="shared" ref="G13:N13" si="6">+G11-G12</f>
        <v>-21209</v>
      </c>
      <c r="H13" s="5">
        <f t="shared" si="6"/>
        <v>-16611</v>
      </c>
      <c r="I13" s="5">
        <f t="shared" si="6"/>
        <v>-17042</v>
      </c>
      <c r="J13" s="5">
        <f t="shared" si="6"/>
        <v>-17145</v>
      </c>
      <c r="K13" s="5">
        <f t="shared" si="6"/>
        <v>-16569</v>
      </c>
      <c r="L13" s="5">
        <f t="shared" si="6"/>
        <v>-15836</v>
      </c>
      <c r="M13" s="5">
        <f t="shared" si="6"/>
        <v>-16853</v>
      </c>
      <c r="N13" s="5">
        <f t="shared" si="6"/>
        <v>-16369.5</v>
      </c>
      <c r="P13" s="5">
        <f t="shared" ref="P13:R13" si="7">+P11-P12</f>
        <v>-103703</v>
      </c>
      <c r="Q13" s="5">
        <f t="shared" si="7"/>
        <v>-71304</v>
      </c>
      <c r="R13" s="5">
        <f t="shared" si="7"/>
        <v>-66878.5</v>
      </c>
    </row>
    <row r="14" spans="1:18" x14ac:dyDescent="0.25">
      <c r="B14" s="1" t="s">
        <v>38</v>
      </c>
      <c r="E14" s="8"/>
      <c r="G14" s="8">
        <f t="shared" ref="G14:N14" si="8">+G13/G15</f>
        <v>-0.16997387359951274</v>
      </c>
      <c r="H14" s="8">
        <f t="shared" si="8"/>
        <v>-0.12925339454538382</v>
      </c>
      <c r="I14" s="8">
        <f t="shared" si="8"/>
        <v>-0.12730641088850045</v>
      </c>
      <c r="J14" s="8" t="e">
        <f t="shared" si="8"/>
        <v>#DIV/0!</v>
      </c>
      <c r="K14" s="8">
        <f t="shared" si="8"/>
        <v>-0.10911066477890093</v>
      </c>
      <c r="L14" s="8">
        <f t="shared" si="8"/>
        <v>-9.2121719807100516E-2</v>
      </c>
      <c r="M14" s="8">
        <f t="shared" si="8"/>
        <v>-8.945851403213563E-2</v>
      </c>
      <c r="N14" s="8">
        <f t="shared" si="8"/>
        <v>-5.8462500000000001E-2</v>
      </c>
      <c r="P14" s="8" t="e">
        <f t="shared" ref="P14:R14" si="9">+P13/P15</f>
        <v>#DIV/0!</v>
      </c>
      <c r="Q14" s="8" t="e">
        <f t="shared" si="9"/>
        <v>#DIV/0!</v>
      </c>
      <c r="R14" s="8">
        <f t="shared" si="9"/>
        <v>-0.33770752145750726</v>
      </c>
    </row>
    <row r="15" spans="1:18" s="1" customFormat="1" x14ac:dyDescent="0.25">
      <c r="B15" s="1" t="s">
        <v>1</v>
      </c>
      <c r="C15" s="5"/>
      <c r="D15" s="5"/>
      <c r="E15" s="5"/>
      <c r="F15" s="5"/>
      <c r="G15" s="5">
        <v>124778</v>
      </c>
      <c r="H15" s="5">
        <v>128515</v>
      </c>
      <c r="I15" s="5">
        <v>133866</v>
      </c>
      <c r="J15" s="5"/>
      <c r="K15" s="5">
        <v>151855</v>
      </c>
      <c r="L15" s="5">
        <v>171903</v>
      </c>
      <c r="M15" s="5">
        <v>188389</v>
      </c>
      <c r="N15" s="5">
        <v>280000</v>
      </c>
      <c r="R15" s="1">
        <f>AVERAGE(K15:N15)</f>
        <v>198036.75</v>
      </c>
    </row>
    <row r="17" spans="2:14" x14ac:dyDescent="0.25">
      <c r="B17" s="1" t="s">
        <v>39</v>
      </c>
      <c r="K17" s="9">
        <f>+K3/G3-1</f>
        <v>0.3866424352567015</v>
      </c>
      <c r="L17" s="9">
        <f>+L3/H3-1</f>
        <v>-7.2437631499849719E-2</v>
      </c>
      <c r="M17" s="9">
        <f>+M3/I3-1</f>
        <v>-0.23413848631239931</v>
      </c>
      <c r="N17" s="9">
        <f>+N3/J3-1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J3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RowHeight="12.5" x14ac:dyDescent="0.25"/>
  <cols>
    <col min="1" max="1" width="4.6328125" bestFit="1" customWidth="1"/>
    <col min="3" max="3" width="10.08984375" style="2" customWidth="1"/>
    <col min="4" max="4" width="12.6328125" style="2" customWidth="1"/>
    <col min="5" max="5" width="10.54296875" style="2" bestFit="1" customWidth="1"/>
    <col min="6" max="6" width="15" style="2" bestFit="1" customWidth="1"/>
    <col min="7" max="7" width="13.6328125" style="2" customWidth="1"/>
    <col min="8" max="8" width="10.81640625" style="2" customWidth="1"/>
    <col min="9" max="10" width="11.6328125" bestFit="1" customWidth="1"/>
  </cols>
  <sheetData>
    <row r="1" spans="1:10" x14ac:dyDescent="0.25">
      <c r="A1" s="10" t="s">
        <v>11</v>
      </c>
    </row>
    <row r="2" spans="1:10" x14ac:dyDescent="0.25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43</v>
      </c>
      <c r="I2" s="2" t="s">
        <v>50</v>
      </c>
      <c r="J2" s="2" t="s">
        <v>49</v>
      </c>
    </row>
    <row r="3" spans="1:10" x14ac:dyDescent="0.25">
      <c r="B3" t="s">
        <v>44</v>
      </c>
      <c r="C3" s="11">
        <v>43362</v>
      </c>
      <c r="D3" s="8">
        <v>214.06</v>
      </c>
      <c r="E3" s="8">
        <v>99.5</v>
      </c>
      <c r="F3" s="11">
        <v>43367</v>
      </c>
      <c r="G3" s="5">
        <f>+F3-C3</f>
        <v>5</v>
      </c>
      <c r="H3" s="9">
        <f>+E3/D3-1</f>
        <v>-0.53517705316266473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Bubbles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2025-01-07T13:45:05Z</dcterms:modified>
</cp:coreProperties>
</file>