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F4DB8A9-248B-4669-83A5-B6FA63BAB236}" xr6:coauthVersionLast="47" xr6:coauthVersionMax="47" xr10:uidLastSave="{00000000-0000-0000-0000-000000000000}"/>
  <bookViews>
    <workbookView xWindow="-31635" yWindow="150" windowWidth="31275" windowHeight="14400" xr2:uid="{1FCDE9DA-E937-4AB9-B319-0E6E3C36BA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13" i="2" l="1"/>
  <c r="FX13" i="2" s="1"/>
  <c r="BN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BM13" i="2"/>
  <c r="BL18" i="2"/>
  <c r="BK18" i="2"/>
  <c r="BJ18" i="2"/>
  <c r="BI18" i="2"/>
  <c r="BH18" i="2"/>
  <c r="BG18" i="2"/>
  <c r="BL17" i="2"/>
  <c r="BK17" i="2"/>
  <c r="BJ17" i="2"/>
  <c r="BI17" i="2"/>
  <c r="BH17" i="2"/>
  <c r="BG17" i="2"/>
  <c r="BL5" i="2"/>
  <c r="BK5" i="2"/>
  <c r="BJ5" i="2"/>
  <c r="BI5" i="2"/>
  <c r="BH5" i="2"/>
  <c r="BG5" i="2"/>
  <c r="BG4" i="2" s="1"/>
  <c r="BL3" i="2"/>
  <c r="BK3" i="2"/>
  <c r="BK4" i="2" s="1"/>
  <c r="BJ3" i="2"/>
  <c r="BI3" i="2"/>
  <c r="BH3" i="2"/>
  <c r="BG3" i="2"/>
  <c r="BL4" i="2"/>
  <c r="BJ4" i="2"/>
  <c r="BI4" i="2"/>
  <c r="BH4" i="2"/>
  <c r="BH7" i="2"/>
  <c r="BI7" i="2" s="1"/>
  <c r="BJ7" i="2" s="1"/>
  <c r="BK7" i="2" s="1"/>
  <c r="BL7" i="2" s="1"/>
  <c r="BG6" i="2"/>
  <c r="BH6" i="2" s="1"/>
  <c r="BG7" i="2"/>
  <c r="BH10" i="2"/>
  <c r="BI10" i="2" s="1"/>
  <c r="BG10" i="2"/>
  <c r="BJ2" i="2"/>
  <c r="BK2" i="2" s="1"/>
  <c r="BL2" i="2" s="1"/>
  <c r="BI2" i="2"/>
  <c r="BI15" i="2"/>
  <c r="BJ15" i="2" s="1"/>
  <c r="BK15" i="2" s="1"/>
  <c r="BL15" i="2" s="1"/>
  <c r="BH15" i="2"/>
  <c r="BG15" i="2"/>
  <c r="AT3" i="2"/>
  <c r="AS3" i="2"/>
  <c r="AS17" i="2"/>
  <c r="AX18" i="2"/>
  <c r="AW18" i="2"/>
  <c r="AV18" i="2"/>
  <c r="AY17" i="2"/>
  <c r="AX17" i="2"/>
  <c r="AW17" i="2"/>
  <c r="AX14" i="2"/>
  <c r="AW14" i="2"/>
  <c r="AV14" i="2"/>
  <c r="AX15" i="2"/>
  <c r="AW15" i="2"/>
  <c r="AV15" i="2"/>
  <c r="AX13" i="2"/>
  <c r="AW13" i="2"/>
  <c r="AV13" i="2"/>
  <c r="AX12" i="2"/>
  <c r="AW12" i="2"/>
  <c r="AV12" i="2"/>
  <c r="AX11" i="2"/>
  <c r="AW11" i="2"/>
  <c r="AV11" i="2"/>
  <c r="AX10" i="2"/>
  <c r="AW10" i="2"/>
  <c r="AV10" i="2"/>
  <c r="AX8" i="2"/>
  <c r="AX9" i="2" s="1"/>
  <c r="AW8" i="2"/>
  <c r="AW9" i="2" s="1"/>
  <c r="AV8" i="2"/>
  <c r="AV9" i="2" s="1"/>
  <c r="AX7" i="2"/>
  <c r="AW7" i="2"/>
  <c r="AV7" i="2"/>
  <c r="AX6" i="2"/>
  <c r="AW6" i="2"/>
  <c r="AV6" i="2"/>
  <c r="AX5" i="2"/>
  <c r="AW5" i="2"/>
  <c r="AV5" i="2"/>
  <c r="AX4" i="2"/>
  <c r="AW4" i="2"/>
  <c r="AV4" i="2"/>
  <c r="AX3" i="2"/>
  <c r="AW3" i="2"/>
  <c r="AV3" i="2"/>
  <c r="N17" i="2"/>
  <c r="M17" i="2"/>
  <c r="L17" i="2"/>
  <c r="K17" i="2"/>
  <c r="J17" i="2"/>
  <c r="I17" i="2"/>
  <c r="H17" i="2"/>
  <c r="G17" i="2"/>
  <c r="E7" i="2"/>
  <c r="D7" i="2"/>
  <c r="D8" i="2"/>
  <c r="D5" i="2"/>
  <c r="E8" i="2"/>
  <c r="E5" i="2"/>
  <c r="C7" i="2"/>
  <c r="C8" i="2"/>
  <c r="C5" i="2"/>
  <c r="C18" i="2" s="1"/>
  <c r="G7" i="2"/>
  <c r="G8" i="2"/>
  <c r="G5" i="2"/>
  <c r="G18" i="2" s="1"/>
  <c r="F7" i="2"/>
  <c r="F8" i="2" s="1"/>
  <c r="F5" i="2"/>
  <c r="F18" i="2" s="1"/>
  <c r="I7" i="2"/>
  <c r="I8" i="2" s="1"/>
  <c r="I5" i="2"/>
  <c r="I18" i="2" s="1"/>
  <c r="J7" i="2"/>
  <c r="J8" i="2"/>
  <c r="J5" i="2"/>
  <c r="J18" i="2" s="1"/>
  <c r="S17" i="2"/>
  <c r="R17" i="2"/>
  <c r="Q17" i="2"/>
  <c r="P17" i="2"/>
  <c r="O17" i="2"/>
  <c r="H10" i="2"/>
  <c r="H7" i="2"/>
  <c r="H8" i="2" s="1"/>
  <c r="H5" i="2"/>
  <c r="H18" i="2" s="1"/>
  <c r="L7" i="2"/>
  <c r="L8" i="2" s="1"/>
  <c r="L5" i="2"/>
  <c r="L18" i="2" s="1"/>
  <c r="J6" i="1"/>
  <c r="BE15" i="2"/>
  <c r="BD15" i="2"/>
  <c r="BC15" i="2"/>
  <c r="BB15" i="2"/>
  <c r="BA15" i="2"/>
  <c r="AZ15" i="2"/>
  <c r="AY15" i="2"/>
  <c r="BE12" i="2"/>
  <c r="BD12" i="2"/>
  <c r="BC12" i="2"/>
  <c r="BB12" i="2"/>
  <c r="BA12" i="2"/>
  <c r="AZ12" i="2"/>
  <c r="AY12" i="2"/>
  <c r="BE10" i="2"/>
  <c r="BD10" i="2"/>
  <c r="BC10" i="2"/>
  <c r="BB10" i="2"/>
  <c r="BA10" i="2"/>
  <c r="AZ10" i="2"/>
  <c r="AY10" i="2"/>
  <c r="AS15" i="2"/>
  <c r="AS10" i="2"/>
  <c r="AT7" i="2"/>
  <c r="AS7" i="2"/>
  <c r="AT6" i="2"/>
  <c r="AS6" i="2"/>
  <c r="AS8" i="2" s="1"/>
  <c r="BE7" i="2"/>
  <c r="BE6" i="2"/>
  <c r="BD6" i="2"/>
  <c r="BC6" i="2"/>
  <c r="BB6" i="2"/>
  <c r="BA6" i="2"/>
  <c r="AZ6" i="2"/>
  <c r="AY6" i="2"/>
  <c r="K7" i="2"/>
  <c r="K8" i="2"/>
  <c r="K5" i="2"/>
  <c r="K18" i="2" s="1"/>
  <c r="N7" i="2"/>
  <c r="N8" i="2" s="1"/>
  <c r="N5" i="2"/>
  <c r="N18" i="2" s="1"/>
  <c r="O7" i="2"/>
  <c r="O8" i="2" s="1"/>
  <c r="O5" i="2"/>
  <c r="O18" i="2" s="1"/>
  <c r="AZ4" i="2"/>
  <c r="AY4" i="2"/>
  <c r="T17" i="2"/>
  <c r="U17" i="2"/>
  <c r="M7" i="2"/>
  <c r="M8" i="2"/>
  <c r="M5" i="2"/>
  <c r="M18" i="2" s="1"/>
  <c r="Q7" i="2"/>
  <c r="Q8" i="2" s="1"/>
  <c r="Q5" i="2"/>
  <c r="Q18" i="2" s="1"/>
  <c r="V17" i="2"/>
  <c r="W17" i="2"/>
  <c r="X17" i="2"/>
  <c r="P7" i="2"/>
  <c r="P8" i="2" s="1"/>
  <c r="P5" i="2"/>
  <c r="P18" i="2" s="1"/>
  <c r="S7" i="2"/>
  <c r="S8" i="2" s="1"/>
  <c r="S5" i="2"/>
  <c r="S18" i="2" s="1"/>
  <c r="T7" i="2"/>
  <c r="T8" i="2" s="1"/>
  <c r="T5" i="2"/>
  <c r="T18" i="2" s="1"/>
  <c r="AY3" i="2"/>
  <c r="AZ3" i="2"/>
  <c r="BD3" i="2"/>
  <c r="BB4" i="2"/>
  <c r="BC4" i="2"/>
  <c r="BD4" i="2"/>
  <c r="BD5" i="2" s="1"/>
  <c r="BD18" i="2" s="1"/>
  <c r="BE4" i="2"/>
  <c r="BE3" i="2"/>
  <c r="BA4" i="2"/>
  <c r="BA3" i="2"/>
  <c r="BA17" i="2" s="1"/>
  <c r="BB3" i="2"/>
  <c r="Y17" i="2"/>
  <c r="Z17" i="2"/>
  <c r="AA17" i="2"/>
  <c r="AB17" i="2"/>
  <c r="AC17" i="2"/>
  <c r="AD17" i="2"/>
  <c r="AE17" i="2"/>
  <c r="AF17" i="2"/>
  <c r="AG17" i="2"/>
  <c r="AH17" i="2"/>
  <c r="R7" i="2"/>
  <c r="R8" i="2" s="1"/>
  <c r="R5" i="2"/>
  <c r="R18" i="2" s="1"/>
  <c r="V7" i="2"/>
  <c r="V8" i="2" s="1"/>
  <c r="V5" i="2"/>
  <c r="V18" i="2" s="1"/>
  <c r="U7" i="2"/>
  <c r="U8" i="2" s="1"/>
  <c r="U5" i="2"/>
  <c r="U18" i="2" s="1"/>
  <c r="X7" i="2"/>
  <c r="X8" i="2" s="1"/>
  <c r="X5" i="2"/>
  <c r="X18" i="2" s="1"/>
  <c r="Y7" i="2"/>
  <c r="Y8" i="2" s="1"/>
  <c r="Y5" i="2"/>
  <c r="Y18" i="2" s="1"/>
  <c r="W7" i="2"/>
  <c r="W8" i="2" s="1"/>
  <c r="W5" i="2"/>
  <c r="W18" i="2" s="1"/>
  <c r="AA7" i="2"/>
  <c r="AA8" i="2"/>
  <c r="AA5" i="2"/>
  <c r="AA18" i="2" s="1"/>
  <c r="BC3" i="2"/>
  <c r="Z7" i="2"/>
  <c r="Z8" i="2" s="1"/>
  <c r="Z5" i="2"/>
  <c r="Z18" i="2" s="1"/>
  <c r="AC7" i="2"/>
  <c r="AC8" i="2" s="1"/>
  <c r="AC5" i="2"/>
  <c r="AC18" i="2" s="1"/>
  <c r="AD7" i="2"/>
  <c r="AD8" i="2" s="1"/>
  <c r="AD5" i="2"/>
  <c r="AD18" i="2" s="1"/>
  <c r="AB7" i="2"/>
  <c r="AB8" i="2" s="1"/>
  <c r="AB5" i="2"/>
  <c r="AB18" i="2" s="1"/>
  <c r="AI17" i="2"/>
  <c r="AJ17" i="2"/>
  <c r="AF7" i="2"/>
  <c r="AF8" i="2" s="1"/>
  <c r="AF5" i="2"/>
  <c r="AF18" i="2" s="1"/>
  <c r="AK17" i="2"/>
  <c r="AO17" i="2"/>
  <c r="AN17" i="2"/>
  <c r="AM17" i="2"/>
  <c r="AL17" i="2"/>
  <c r="AE7" i="2"/>
  <c r="AE8" i="2" s="1"/>
  <c r="AE5" i="2"/>
  <c r="AE18" i="2" s="1"/>
  <c r="AH7" i="2"/>
  <c r="AH8" i="2" s="1"/>
  <c r="AH5" i="2"/>
  <c r="AH18" i="2" s="1"/>
  <c r="AI8" i="2"/>
  <c r="AI5" i="2"/>
  <c r="AI18" i="2" s="1"/>
  <c r="AT17" i="2"/>
  <c r="BC2" i="2"/>
  <c r="BD2" i="2" s="1"/>
  <c r="BE2" i="2" s="1"/>
  <c r="BF2" i="2" s="1"/>
  <c r="BG2" i="2" s="1"/>
  <c r="BH2" i="2" s="1"/>
  <c r="AG7" i="2"/>
  <c r="AG8" i="2" s="1"/>
  <c r="AG5" i="2"/>
  <c r="AG18" i="2" s="1"/>
  <c r="AJ7" i="2"/>
  <c r="AJ8" i="2" s="1"/>
  <c r="AJ5" i="2"/>
  <c r="AJ18" i="2" s="1"/>
  <c r="AK7" i="2"/>
  <c r="AK8" i="2" s="1"/>
  <c r="AK5" i="2"/>
  <c r="AK18" i="2" s="1"/>
  <c r="AP17" i="2"/>
  <c r="AL8" i="2"/>
  <c r="AL5" i="2"/>
  <c r="AL18" i="2" s="1"/>
  <c r="AO8" i="2"/>
  <c r="AO5" i="2"/>
  <c r="AO18" i="2" s="1"/>
  <c r="AQ17" i="2"/>
  <c r="AM8" i="2"/>
  <c r="AM5" i="2"/>
  <c r="AP8" i="2"/>
  <c r="AP5" i="2"/>
  <c r="AP18" i="2" s="1"/>
  <c r="FY13" i="2" l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BH8" i="2"/>
  <c r="BH9" i="2" s="1"/>
  <c r="BH11" i="2" s="1"/>
  <c r="BI6" i="2"/>
  <c r="BG8" i="2"/>
  <c r="BG9" i="2" s="1"/>
  <c r="BG11" i="2" s="1"/>
  <c r="BG12" i="2" s="1"/>
  <c r="BG13" i="2" s="1"/>
  <c r="BG14" i="2" s="1"/>
  <c r="BH12" i="2"/>
  <c r="BH13" i="2" s="1"/>
  <c r="BH14" i="2" s="1"/>
  <c r="BJ10" i="2"/>
  <c r="BB7" i="2"/>
  <c r="BB8" i="2" s="1"/>
  <c r="BF7" i="2"/>
  <c r="BB5" i="2"/>
  <c r="BB9" i="2" s="1"/>
  <c r="BB11" i="2" s="1"/>
  <c r="BB13" i="2" s="1"/>
  <c r="BB14" i="2" s="1"/>
  <c r="D9" i="2"/>
  <c r="D11" i="2" s="1"/>
  <c r="D13" i="2" s="1"/>
  <c r="D14" i="2" s="1"/>
  <c r="D18" i="2"/>
  <c r="E9" i="2"/>
  <c r="E11" i="2" s="1"/>
  <c r="E13" i="2" s="1"/>
  <c r="E14" i="2" s="1"/>
  <c r="E18" i="2"/>
  <c r="C9" i="2"/>
  <c r="C11" i="2" s="1"/>
  <c r="C13" i="2" s="1"/>
  <c r="C14" i="2" s="1"/>
  <c r="G9" i="2"/>
  <c r="G11" i="2" s="1"/>
  <c r="G13" i="2" s="1"/>
  <c r="G14" i="2" s="1"/>
  <c r="F9" i="2"/>
  <c r="F11" i="2" s="1"/>
  <c r="F13" i="2" s="1"/>
  <c r="F14" i="2" s="1"/>
  <c r="I9" i="2"/>
  <c r="I11" i="2" s="1"/>
  <c r="I13" i="2" s="1"/>
  <c r="I14" i="2" s="1"/>
  <c r="J9" i="2"/>
  <c r="J11" i="2" s="1"/>
  <c r="J13" i="2" s="1"/>
  <c r="J14" i="2" s="1"/>
  <c r="AT10" i="2"/>
  <c r="BF10" i="2" s="1"/>
  <c r="BC17" i="2"/>
  <c r="BD7" i="2"/>
  <c r="BD8" i="2" s="1"/>
  <c r="BD9" i="2" s="1"/>
  <c r="BD11" i="2" s="1"/>
  <c r="BD13" i="2" s="1"/>
  <c r="BD14" i="2" s="1"/>
  <c r="BE8" i="2"/>
  <c r="AZ5" i="2"/>
  <c r="AZ18" i="2" s="1"/>
  <c r="H9" i="2"/>
  <c r="H11" i="2" s="1"/>
  <c r="H13" i="2" s="1"/>
  <c r="H14" i="2" s="1"/>
  <c r="L9" i="2"/>
  <c r="L11" i="2" s="1"/>
  <c r="L13" i="2" s="1"/>
  <c r="L14" i="2" s="1"/>
  <c r="BF6" i="2"/>
  <c r="BF8" i="2" s="1"/>
  <c r="AT8" i="2"/>
  <c r="AT9" i="2" s="1"/>
  <c r="AT11" i="2" s="1"/>
  <c r="BB17" i="2"/>
  <c r="BC7" i="2"/>
  <c r="BC8" i="2" s="1"/>
  <c r="BC9" i="2" s="1"/>
  <c r="BC11" i="2" s="1"/>
  <c r="BC13" i="2" s="1"/>
  <c r="BC14" i="2" s="1"/>
  <c r="AT15" i="2"/>
  <c r="BF15" i="2" s="1"/>
  <c r="AY7" i="2"/>
  <c r="AY8" i="2" s="1"/>
  <c r="BA5" i="2"/>
  <c r="BA18" i="2" s="1"/>
  <c r="AZ7" i="2"/>
  <c r="AZ8" i="2" s="1"/>
  <c r="BE5" i="2"/>
  <c r="BE18" i="2" s="1"/>
  <c r="BA7" i="2"/>
  <c r="BA8" i="2" s="1"/>
  <c r="BA9" i="2" s="1"/>
  <c r="BA11" i="2" s="1"/>
  <c r="BA13" i="2" s="1"/>
  <c r="BA14" i="2" s="1"/>
  <c r="K9" i="2"/>
  <c r="K11" i="2" s="1"/>
  <c r="K13" i="2" s="1"/>
  <c r="K14" i="2" s="1"/>
  <c r="N9" i="2"/>
  <c r="N11" i="2" s="1"/>
  <c r="N13" i="2" s="1"/>
  <c r="N14" i="2" s="1"/>
  <c r="AY5" i="2"/>
  <c r="AY18" i="2" s="1"/>
  <c r="O9" i="2"/>
  <c r="O11" i="2" s="1"/>
  <c r="O13" i="2" s="1"/>
  <c r="O14" i="2" s="1"/>
  <c r="AZ17" i="2"/>
  <c r="M9" i="2"/>
  <c r="M11" i="2" s="1"/>
  <c r="M13" i="2" s="1"/>
  <c r="M14" i="2" s="1"/>
  <c r="Q9" i="2"/>
  <c r="Q11" i="2" s="1"/>
  <c r="Q13" i="2" s="1"/>
  <c r="Q14" i="2" s="1"/>
  <c r="AS5" i="2"/>
  <c r="AT5" i="2"/>
  <c r="BF3" i="2"/>
  <c r="BF17" i="2" s="1"/>
  <c r="BC5" i="2"/>
  <c r="BC18" i="2" s="1"/>
  <c r="AM9" i="2"/>
  <c r="AM11" i="2" s="1"/>
  <c r="AM13" i="2" s="1"/>
  <c r="AM14" i="2" s="1"/>
  <c r="P9" i="2"/>
  <c r="P11" i="2" s="1"/>
  <c r="P13" i="2" s="1"/>
  <c r="P14" i="2" s="1"/>
  <c r="T9" i="2"/>
  <c r="T11" i="2" s="1"/>
  <c r="T13" i="2" s="1"/>
  <c r="T14" i="2" s="1"/>
  <c r="S9" i="2"/>
  <c r="S11" i="2" s="1"/>
  <c r="S13" i="2" s="1"/>
  <c r="S14" i="2" s="1"/>
  <c r="BB18" i="2"/>
  <c r="R9" i="2"/>
  <c r="R11" i="2" s="1"/>
  <c r="R13" i="2" s="1"/>
  <c r="R14" i="2" s="1"/>
  <c r="BD17" i="2"/>
  <c r="BE17" i="2"/>
  <c r="V9" i="2"/>
  <c r="V11" i="2" s="1"/>
  <c r="V13" i="2" s="1"/>
  <c r="V14" i="2" s="1"/>
  <c r="U9" i="2"/>
  <c r="U11" i="2" s="1"/>
  <c r="U13" i="2" s="1"/>
  <c r="U14" i="2" s="1"/>
  <c r="X9" i="2"/>
  <c r="X11" i="2" s="1"/>
  <c r="X13" i="2" s="1"/>
  <c r="X14" i="2" s="1"/>
  <c r="Y9" i="2"/>
  <c r="Y11" i="2" s="1"/>
  <c r="Y13" i="2" s="1"/>
  <c r="Y14" i="2" s="1"/>
  <c r="W9" i="2"/>
  <c r="W11" i="2" s="1"/>
  <c r="W13" i="2" s="1"/>
  <c r="W14" i="2" s="1"/>
  <c r="AA9" i="2"/>
  <c r="AA11" i="2" s="1"/>
  <c r="AA13" i="2" s="1"/>
  <c r="AA14" i="2" s="1"/>
  <c r="Z9" i="2"/>
  <c r="Z11" i="2" s="1"/>
  <c r="Z13" i="2" s="1"/>
  <c r="Z14" i="2" s="1"/>
  <c r="AC9" i="2"/>
  <c r="AC11" i="2" s="1"/>
  <c r="AC13" i="2" s="1"/>
  <c r="AC14" i="2" s="1"/>
  <c r="AD9" i="2"/>
  <c r="AD11" i="2" s="1"/>
  <c r="AD13" i="2" s="1"/>
  <c r="AD14" i="2" s="1"/>
  <c r="AB9" i="2"/>
  <c r="AB11" i="2" s="1"/>
  <c r="AB13" i="2" s="1"/>
  <c r="AB14" i="2" s="1"/>
  <c r="AF9" i="2"/>
  <c r="AF11" i="2" s="1"/>
  <c r="AF13" i="2" s="1"/>
  <c r="AF14" i="2" s="1"/>
  <c r="AK9" i="2"/>
  <c r="AK11" i="2" s="1"/>
  <c r="AK13" i="2" s="1"/>
  <c r="AK14" i="2" s="1"/>
  <c r="AE9" i="2"/>
  <c r="AE11" i="2" s="1"/>
  <c r="AE13" i="2" s="1"/>
  <c r="AE14" i="2" s="1"/>
  <c r="AH9" i="2"/>
  <c r="AH11" i="2" s="1"/>
  <c r="AH13" i="2" s="1"/>
  <c r="AH14" i="2" s="1"/>
  <c r="AI9" i="2"/>
  <c r="AI11" i="2" s="1"/>
  <c r="AI13" i="2" s="1"/>
  <c r="AI14" i="2" s="1"/>
  <c r="AG9" i="2"/>
  <c r="AG11" i="2" s="1"/>
  <c r="AG13" i="2" s="1"/>
  <c r="AG14" i="2" s="1"/>
  <c r="AJ9" i="2"/>
  <c r="AJ11" i="2" s="1"/>
  <c r="AJ13" i="2" s="1"/>
  <c r="AJ14" i="2" s="1"/>
  <c r="AM18" i="2"/>
  <c r="AL9" i="2"/>
  <c r="AL11" i="2" s="1"/>
  <c r="AL13" i="2" s="1"/>
  <c r="AL14" i="2" s="1"/>
  <c r="AO9" i="2"/>
  <c r="AO11" i="2" s="1"/>
  <c r="AO13" i="2" s="1"/>
  <c r="AO14" i="2" s="1"/>
  <c r="AP9" i="2"/>
  <c r="AP11" i="2" s="1"/>
  <c r="AP13" i="2" s="1"/>
  <c r="AP14" i="2" s="1"/>
  <c r="AR17" i="2"/>
  <c r="BO18" i="2" l="1"/>
  <c r="BI8" i="2"/>
  <c r="BI9" i="2" s="1"/>
  <c r="BI11" i="2" s="1"/>
  <c r="BJ6" i="2"/>
  <c r="BK10" i="2"/>
  <c r="AZ9" i="2"/>
  <c r="AZ11" i="2" s="1"/>
  <c r="AZ13" i="2" s="1"/>
  <c r="AZ14" i="2" s="1"/>
  <c r="AY9" i="2"/>
  <c r="AY11" i="2" s="1"/>
  <c r="AY13" i="2" s="1"/>
  <c r="AY14" i="2" s="1"/>
  <c r="AS4" i="2"/>
  <c r="AS18" i="2"/>
  <c r="AT12" i="2"/>
  <c r="AT13" i="2" s="1"/>
  <c r="AT14" i="2" s="1"/>
  <c r="AS9" i="2"/>
  <c r="AS11" i="2" s="1"/>
  <c r="AS12" i="2" s="1"/>
  <c r="AT4" i="2"/>
  <c r="AT18" i="2"/>
  <c r="BE9" i="2"/>
  <c r="BE11" i="2" s="1"/>
  <c r="BE13" i="2" s="1"/>
  <c r="BE14" i="2" s="1"/>
  <c r="BK6" i="2" l="1"/>
  <c r="BJ8" i="2"/>
  <c r="BJ9" i="2" s="1"/>
  <c r="BJ11" i="2" s="1"/>
  <c r="BI12" i="2"/>
  <c r="BI13" i="2"/>
  <c r="BI14" i="2" s="1"/>
  <c r="BJ12" i="2"/>
  <c r="BJ13" i="2" s="1"/>
  <c r="BJ14" i="2" s="1"/>
  <c r="BL10" i="2"/>
  <c r="AS13" i="2"/>
  <c r="AS14" i="2" s="1"/>
  <c r="BF12" i="2"/>
  <c r="BF4" i="2"/>
  <c r="BF5" i="2" s="1"/>
  <c r="BK8" i="2" l="1"/>
  <c r="BK9" i="2" s="1"/>
  <c r="BK11" i="2" s="1"/>
  <c r="BK12" i="2" s="1"/>
  <c r="BL6" i="2"/>
  <c r="BL8" i="2" s="1"/>
  <c r="BL9" i="2" s="1"/>
  <c r="BL11" i="2" s="1"/>
  <c r="BF18" i="2"/>
  <c r="BF9" i="2"/>
  <c r="BF11" i="2" s="1"/>
  <c r="BF13" i="2" s="1"/>
  <c r="BF14" i="2" s="1"/>
  <c r="BL12" i="2" l="1"/>
  <c r="BL13" i="2" s="1"/>
  <c r="BL14" i="2" s="1"/>
  <c r="BK13" i="2"/>
  <c r="BK14" i="2" s="1"/>
  <c r="AQ8" i="2" l="1"/>
  <c r="AQ5" i="2"/>
  <c r="AQ18" i="2" s="1"/>
  <c r="AN8" i="2"/>
  <c r="AN5" i="2"/>
  <c r="AN18" i="2" s="1"/>
  <c r="J9" i="1"/>
  <c r="J5" i="1"/>
  <c r="AR8" i="2"/>
  <c r="AR5" i="2"/>
  <c r="J8" i="1"/>
  <c r="J7" i="1"/>
  <c r="AR9" i="2" l="1"/>
  <c r="AR11" i="2" s="1"/>
  <c r="AR13" i="2" s="1"/>
  <c r="AR14" i="2" s="1"/>
  <c r="AR18" i="2"/>
  <c r="AQ9" i="2"/>
  <c r="AQ11" i="2" s="1"/>
  <c r="AQ13" i="2" s="1"/>
  <c r="AQ14" i="2" s="1"/>
  <c r="AN9" i="2"/>
  <c r="AN11" i="2" s="1"/>
  <c r="AN13" i="2" s="1"/>
  <c r="AN14" i="2" s="1"/>
</calcChain>
</file>

<file path=xl/sharedStrings.xml><?xml version="1.0" encoding="utf-8"?>
<sst xmlns="http://schemas.openxmlformats.org/spreadsheetml/2006/main" count="72" uniqueCount="72">
  <si>
    <t>Shares</t>
  </si>
  <si>
    <t>EV</t>
  </si>
  <si>
    <t>Main</t>
  </si>
  <si>
    <t>Revenue</t>
  </si>
  <si>
    <t>$M NTD</t>
  </si>
  <si>
    <t>Q123</t>
  </si>
  <si>
    <t>Q223</t>
  </si>
  <si>
    <t>Q323</t>
  </si>
  <si>
    <t>Q423</t>
  </si>
  <si>
    <t>Q124</t>
  </si>
  <si>
    <t>Q224</t>
  </si>
  <si>
    <t>Q324</t>
  </si>
  <si>
    <t>Q424</t>
  </si>
  <si>
    <t>MC NTD</t>
  </si>
  <si>
    <t>Price USD</t>
  </si>
  <si>
    <t>Price NTD</t>
  </si>
  <si>
    <t>Cash USD</t>
  </si>
  <si>
    <t>Debt USD</t>
  </si>
  <si>
    <t>MC USD</t>
  </si>
  <si>
    <t>Net Income</t>
  </si>
  <si>
    <t>Taxes</t>
  </si>
  <si>
    <t>Pretax Income</t>
  </si>
  <si>
    <t>Other Income</t>
  </si>
  <si>
    <t>Operating Income</t>
  </si>
  <si>
    <t>Operating Expenses</t>
  </si>
  <si>
    <t>COGS</t>
  </si>
  <si>
    <t>Gross Margin</t>
  </si>
  <si>
    <t>R&amp;D</t>
  </si>
  <si>
    <t>SG&amp;A</t>
  </si>
  <si>
    <t>S/O</t>
  </si>
  <si>
    <t>EPS</t>
  </si>
  <si>
    <t>GM %</t>
  </si>
  <si>
    <t>Revenue y/y</t>
  </si>
  <si>
    <t>Q122</t>
  </si>
  <si>
    <t>Q222</t>
  </si>
  <si>
    <t>Q322</t>
  </si>
  <si>
    <t>Q422</t>
  </si>
  <si>
    <t>Q121</t>
  </si>
  <si>
    <t>Q221</t>
  </si>
  <si>
    <t>Q321</t>
  </si>
  <si>
    <t>Q421</t>
  </si>
  <si>
    <t>Q120</t>
  </si>
  <si>
    <t>Q220</t>
  </si>
  <si>
    <t>Q320</t>
  </si>
  <si>
    <t>Q420</t>
  </si>
  <si>
    <t>Q119</t>
  </si>
  <si>
    <t>Q219</t>
  </si>
  <si>
    <t>Q319</t>
  </si>
  <si>
    <t>Q419</t>
  </si>
  <si>
    <t>Q118</t>
  </si>
  <si>
    <t>Q218</t>
  </si>
  <si>
    <t>Q318</t>
  </si>
  <si>
    <t>Q418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</si>
  <si>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</si>
  <si>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</si>
  <si>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</si>
  <si>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</si>
  <si>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</si>
  <si>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</si>
  <si>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</si>
  <si>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</si>
  <si>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</si>
  <si>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</si>
  <si>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</si>
  <si>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</si>
  <si>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</si>
  <si>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</si>
  <si>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</si>
  <si>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</si>
  <si>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Discount</t>
  </si>
  <si>
    <t>NPV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</si>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</sst>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3949CC-EB62-4900-92C7-87E53D5620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10026</xdr:colOff>
      <xdr:row>0</xdr:row>
      <xdr:rowOff>30079</xdr:rowOff>
    </xdr:from>
    <xdr:to>
      <xdr:col>57</xdr:col>
      <xdr:colOff>10026</xdr:colOff>
      <xdr:row>36</xdr:row>
      <xdr:rowOff>145381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E796D6-1541-5E29-A4B0-15C5111971BE}"/>
            </a:ext>
          </a:extLst>
        </xdr:cNvPr>
        <xdr:cNvCxnSpPr/>
      </xdr:nvCxnSpPr>
      <xdr:spPr>
        <a:xfrm>
          <a:off x="35282605" y="30079"/>
          <a:ext cx="0" cy="58904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92D2-7D03-4DFA-BED7-661026E9434F}">
  <dimension ref="I2:J9"/>
  <sheetViews>
    <sheetView tabSelected="1" zoomScale="250" zoomScaleNormal="250" workbookViewId="0"/>
  </sheetViews>
  <sheetFormatPr defaultRowHeight="12.75" x14ac:dyDescent="0.2"/>
  <cols>
    <col min="9" max="9" width="10.42578125" customWidth="1"/>
    <col min="10" max="10" width="10.140625" bestFit="1" customWidth="1"/>
  </cols>
  <sheetData>
    <row r="2" spans="9:10" x14ac:dyDescent="0.2">
      <c r="I2" t="s">
        <v>14</v>
      </c>
      <c r="J2" s="1">
        <v>166</v>
      </c>
    </row>
    <row r="3" spans="9:10" x14ac:dyDescent="0.2">
      <c r="I3" t="s">
        <v>15</v>
      </c>
      <c r="J3" s="1">
        <v>964</v>
      </c>
    </row>
    <row r="4" spans="9:10" x14ac:dyDescent="0.2">
      <c r="I4" t="s">
        <v>0</v>
      </c>
      <c r="J4" s="2">
        <v>25931</v>
      </c>
    </row>
    <row r="5" spans="9:10" x14ac:dyDescent="0.2">
      <c r="I5" t="s">
        <v>18</v>
      </c>
      <c r="J5" s="2">
        <f>+J2*J4/5</f>
        <v>860909.2</v>
      </c>
    </row>
    <row r="6" spans="9:10" x14ac:dyDescent="0.2">
      <c r="I6" t="s">
        <v>13</v>
      </c>
      <c r="J6" s="2">
        <f>+J3*J4</f>
        <v>24997484</v>
      </c>
    </row>
    <row r="7" spans="9:10" x14ac:dyDescent="0.2">
      <c r="I7" t="s">
        <v>16</v>
      </c>
      <c r="J7" s="2">
        <f>55375+7679+4316</f>
        <v>67370</v>
      </c>
    </row>
    <row r="8" spans="9:10" x14ac:dyDescent="0.2">
      <c r="I8" t="s">
        <v>17</v>
      </c>
      <c r="J8" s="2">
        <f>29711+710</f>
        <v>30421</v>
      </c>
    </row>
    <row r="9" spans="9:10" x14ac:dyDescent="0.2">
      <c r="I9" t="s">
        <v>1</v>
      </c>
      <c r="J9" s="2">
        <f>+J5-J7+J8</f>
        <v>823960.2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7CB3-C001-4BFA-BC40-1969E46C671B}">
  <dimension ref="A1:HW1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44" width="9.140625" style="3"/>
    <col min="45" max="46" width="9.85546875" style="3" bestFit="1" customWidth="1"/>
    <col min="67" max="67" width="14.7109375" bestFit="1" customWidth="1"/>
  </cols>
  <sheetData>
    <row r="1" spans="1:231" x14ac:dyDescent="0.2">
      <c r="A1" s="15" t="s">
        <v>2</v>
      </c>
    </row>
    <row r="2" spans="1:231" x14ac:dyDescent="0.2">
      <c r="B2" t="s">
        <v>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5</v>
      </c>
      <c r="AN2" s="3" t="s">
        <v>6</v>
      </c>
      <c r="AO2" s="3" t="s">
        <v>7</v>
      </c>
      <c r="AP2" s="3" t="s">
        <v>8</v>
      </c>
      <c r="AQ2" s="3" t="s">
        <v>9</v>
      </c>
      <c r="AR2" s="3" t="s">
        <v>10</v>
      </c>
      <c r="AS2" s="3" t="s">
        <v>11</v>
      </c>
      <c r="AT2" s="3" t="s">
        <v>12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f>+BB2+1</f>
        <v>2021</v>
      </c>
      <c r="BD2">
        <f>+BC2+1</f>
        <v>2022</v>
      </c>
      <c r="BE2">
        <f>+BD2+1</f>
        <v>2023</v>
      </c>
      <c r="BF2">
        <f>+BE2+1</f>
        <v>2024</v>
      </c>
      <c r="BG2">
        <f>+BF2+1</f>
        <v>2025</v>
      </c>
      <c r="BH2">
        <f>+BG2+1</f>
        <v>2026</v>
      </c>
      <c r="BI2">
        <f>+BH2+1</f>
        <v>2027</v>
      </c>
      <c r="BJ2">
        <f t="shared" ref="BJ2:BL2" si="0">+BI2+1</f>
        <v>2028</v>
      </c>
      <c r="BK2">
        <f t="shared" si="0"/>
        <v>2029</v>
      </c>
      <c r="BL2">
        <f t="shared" si="0"/>
        <v>2030</v>
      </c>
    </row>
    <row r="3" spans="1:231" s="7" customFormat="1" x14ac:dyDescent="0.2">
      <c r="B3" s="7" t="s">
        <v>3</v>
      </c>
      <c r="C3" s="9">
        <v>148215</v>
      </c>
      <c r="D3" s="9">
        <v>183021</v>
      </c>
      <c r="E3" s="9">
        <v>209049</v>
      </c>
      <c r="F3" s="9">
        <v>222521</v>
      </c>
      <c r="G3" s="9">
        <v>222034</v>
      </c>
      <c r="H3" s="9">
        <v>205440</v>
      </c>
      <c r="I3" s="9">
        <v>212505</v>
      </c>
      <c r="J3" s="9">
        <v>203518</v>
      </c>
      <c r="K3" s="9">
        <v>203495</v>
      </c>
      <c r="L3" s="9">
        <v>221810</v>
      </c>
      <c r="M3" s="9">
        <v>260406</v>
      </c>
      <c r="N3" s="9">
        <v>262227</v>
      </c>
      <c r="O3" s="9">
        <v>233914</v>
      </c>
      <c r="P3" s="9">
        <v>213856</v>
      </c>
      <c r="Q3" s="9">
        <v>252107</v>
      </c>
      <c r="R3" s="9">
        <v>277570</v>
      </c>
      <c r="S3" s="9">
        <v>248079</v>
      </c>
      <c r="T3" s="9">
        <v>233276</v>
      </c>
      <c r="U3" s="9">
        <v>260348</v>
      </c>
      <c r="V3" s="9">
        <v>289771</v>
      </c>
      <c r="W3" s="9">
        <v>218704</v>
      </c>
      <c r="X3" s="9">
        <v>240999</v>
      </c>
      <c r="Y3" s="9">
        <v>293045</v>
      </c>
      <c r="Z3" s="9">
        <v>317237</v>
      </c>
      <c r="AA3" s="9">
        <v>310597</v>
      </c>
      <c r="AB3" s="9">
        <v>310699</v>
      </c>
      <c r="AC3" s="9">
        <v>356426</v>
      </c>
      <c r="AD3" s="9">
        <v>361533</v>
      </c>
      <c r="AE3" s="9">
        <v>362410</v>
      </c>
      <c r="AF3" s="9">
        <v>372145</v>
      </c>
      <c r="AG3" s="9">
        <v>414671</v>
      </c>
      <c r="AH3" s="9">
        <v>438189</v>
      </c>
      <c r="AI3" s="9">
        <v>491076</v>
      </c>
      <c r="AJ3" s="9">
        <v>534141</v>
      </c>
      <c r="AK3" s="9">
        <v>613142</v>
      </c>
      <c r="AL3" s="9">
        <v>625532</v>
      </c>
      <c r="AM3" s="9">
        <v>508633</v>
      </c>
      <c r="AN3" s="9">
        <v>480841</v>
      </c>
      <c r="AO3" s="9">
        <v>546733</v>
      </c>
      <c r="AP3" s="9">
        <v>625529</v>
      </c>
      <c r="AQ3" s="9">
        <v>592644</v>
      </c>
      <c r="AR3" s="9">
        <v>673510</v>
      </c>
      <c r="AS3" s="9">
        <f>22800/32.5*1000</f>
        <v>701538.4615384615</v>
      </c>
      <c r="AT3" s="9">
        <f>+AP3*1.25</f>
        <v>781911.25</v>
      </c>
      <c r="AV3" s="11">
        <f>SUM(C3:F3)</f>
        <v>762806</v>
      </c>
      <c r="AW3" s="11">
        <f>SUM(G3:J3)</f>
        <v>843497</v>
      </c>
      <c r="AX3" s="11">
        <f>SUM(K3:N3)</f>
        <v>947938</v>
      </c>
      <c r="AY3" s="11">
        <f>SUM(O3:R3)</f>
        <v>977447</v>
      </c>
      <c r="AZ3" s="11">
        <f>SUM(S3:V3)</f>
        <v>1031474</v>
      </c>
      <c r="BA3" s="11">
        <f>SUM(W3:Z3)</f>
        <v>1069985</v>
      </c>
      <c r="BB3" s="11">
        <f>SUM(AA3:AD3)</f>
        <v>1339255</v>
      </c>
      <c r="BC3" s="11">
        <f>SUM(AE3:AH3)</f>
        <v>1587415</v>
      </c>
      <c r="BD3" s="11">
        <f>SUM(AI3:AL3)</f>
        <v>2263891</v>
      </c>
      <c r="BE3" s="11">
        <f>SUM(AM3:AP3)</f>
        <v>2161736</v>
      </c>
      <c r="BF3" s="11">
        <f>SUM(AQ3:AT3)</f>
        <v>2749603.7115384615</v>
      </c>
      <c r="BG3" s="11">
        <f>+BF3*1.1</f>
        <v>3024564.0826923079</v>
      </c>
      <c r="BH3" s="11">
        <f>+BG3*1.1</f>
        <v>3327020.4909615391</v>
      </c>
      <c r="BI3" s="11">
        <f>+BH3*1.1</f>
        <v>3659722.5400576931</v>
      </c>
      <c r="BJ3" s="11">
        <f>+BI3*1.1</f>
        <v>4025694.7940634629</v>
      </c>
      <c r="BK3" s="11">
        <f>+BJ3*1.1</f>
        <v>4428264.2734698094</v>
      </c>
      <c r="BL3" s="11">
        <f>+BK3*1.1</f>
        <v>4871090.7008167906</v>
      </c>
    </row>
    <row r="4" spans="1:231" x14ac:dyDescent="0.2">
      <c r="B4" t="s">
        <v>25</v>
      </c>
      <c r="C4" s="4">
        <v>77818</v>
      </c>
      <c r="D4" s="4">
        <v>91828</v>
      </c>
      <c r="E4" s="4">
        <v>103471</v>
      </c>
      <c r="F4" s="4">
        <v>111961</v>
      </c>
      <c r="G4" s="4">
        <v>112605</v>
      </c>
      <c r="H4" s="4">
        <v>105735</v>
      </c>
      <c r="I4" s="4">
        <v>110169</v>
      </c>
      <c r="J4" s="4">
        <v>104593</v>
      </c>
      <c r="K4" s="4">
        <v>112157</v>
      </c>
      <c r="L4" s="4">
        <v>107476</v>
      </c>
      <c r="M4" s="4">
        <v>128355</v>
      </c>
      <c r="N4" s="4">
        <v>125118</v>
      </c>
      <c r="O4" s="4">
        <v>112424</v>
      </c>
      <c r="P4" s="4">
        <v>105148</v>
      </c>
      <c r="Q4" s="4">
        <v>126227</v>
      </c>
      <c r="R4" s="4">
        <v>138822</v>
      </c>
      <c r="S4" s="4">
        <v>123221</v>
      </c>
      <c r="T4" s="4">
        <v>121746</v>
      </c>
      <c r="U4" s="4">
        <v>136981</v>
      </c>
      <c r="V4" s="4">
        <v>151652</v>
      </c>
      <c r="W4" s="4">
        <v>128346</v>
      </c>
      <c r="X4" s="4">
        <v>137269</v>
      </c>
      <c r="Y4" s="4">
        <v>153633</v>
      </c>
      <c r="Z4" s="4">
        <v>158035</v>
      </c>
      <c r="AA4" s="4">
        <v>149820</v>
      </c>
      <c r="AB4" s="4">
        <v>146076</v>
      </c>
      <c r="AC4" s="4">
        <v>165932</v>
      </c>
      <c r="AD4" s="4">
        <v>166297</v>
      </c>
      <c r="AE4" s="4">
        <v>172571</v>
      </c>
      <c r="AF4" s="4">
        <v>185948</v>
      </c>
      <c r="AG4" s="4">
        <v>201925</v>
      </c>
      <c r="AH4" s="4">
        <v>207434</v>
      </c>
      <c r="AI4" s="4">
        <v>217873</v>
      </c>
      <c r="AJ4" s="4">
        <v>218673</v>
      </c>
      <c r="AK4" s="4">
        <v>242643</v>
      </c>
      <c r="AL4" s="4">
        <v>236347</v>
      </c>
      <c r="AM4" s="4">
        <v>222133</v>
      </c>
      <c r="AN4" s="4">
        <v>220641</v>
      </c>
      <c r="AO4" s="4">
        <v>250090</v>
      </c>
      <c r="AP4" s="4">
        <v>293761</v>
      </c>
      <c r="AQ4" s="4">
        <v>278139</v>
      </c>
      <c r="AR4" s="4">
        <v>315385</v>
      </c>
      <c r="AS4" s="4">
        <f>+AS3-AS5</f>
        <v>329723.07692307688</v>
      </c>
      <c r="AT4" s="4">
        <f>+AT3-AT5</f>
        <v>367498.28749999998</v>
      </c>
      <c r="AV4" s="13">
        <f>SUM(C4:F4)</f>
        <v>385078</v>
      </c>
      <c r="AW4" s="13">
        <f>SUM(G4:J4)</f>
        <v>433102</v>
      </c>
      <c r="AX4" s="13">
        <f>SUM(K4:N4)</f>
        <v>473106</v>
      </c>
      <c r="AY4" s="13">
        <f>SUM(O4:R4)</f>
        <v>482621</v>
      </c>
      <c r="AZ4" s="13">
        <f>SUM(S4:V4)</f>
        <v>533600</v>
      </c>
      <c r="BA4" s="13">
        <f>SUM(W4:Z4)</f>
        <v>577283</v>
      </c>
      <c r="BB4" s="13">
        <f>SUM(AA4:AD4)</f>
        <v>628125</v>
      </c>
      <c r="BC4" s="13">
        <f>SUM(AE4:AH4)</f>
        <v>767878</v>
      </c>
      <c r="BD4" s="13">
        <f>SUM(AI4:AL4)</f>
        <v>915536</v>
      </c>
      <c r="BE4" s="13">
        <f>SUM(AM4:AP4)</f>
        <v>986625</v>
      </c>
      <c r="BF4" s="13">
        <f>SUM(AQ4:AT4)</f>
        <v>1290745.3644230769</v>
      </c>
      <c r="BG4" s="2">
        <f>+BG3-BG5</f>
        <v>1391299.4780384614</v>
      </c>
      <c r="BH4" s="2">
        <f t="shared" ref="BH4:BL4" si="1">+BH3-BH5</f>
        <v>1530429.425842308</v>
      </c>
      <c r="BI4" s="2">
        <f t="shared" si="1"/>
        <v>1683472.3684265388</v>
      </c>
      <c r="BJ4" s="2">
        <f t="shared" si="1"/>
        <v>1851819.6052691927</v>
      </c>
      <c r="BK4" s="2">
        <f t="shared" si="1"/>
        <v>2037001.5657961122</v>
      </c>
      <c r="BL4" s="2">
        <f t="shared" si="1"/>
        <v>2240701.7223757235</v>
      </c>
    </row>
    <row r="5" spans="1:231" x14ac:dyDescent="0.2">
      <c r="B5" t="s">
        <v>26</v>
      </c>
      <c r="C5" s="4">
        <f>+C3-C4</f>
        <v>70397</v>
      </c>
      <c r="D5" s="4">
        <f>+D3-D4</f>
        <v>91193</v>
      </c>
      <c r="E5" s="4">
        <f>+E3-E4</f>
        <v>105578</v>
      </c>
      <c r="F5" s="4">
        <f>+F3-F4</f>
        <v>110560</v>
      </c>
      <c r="G5" s="4">
        <f>+G3-G4</f>
        <v>109429</v>
      </c>
      <c r="H5" s="4">
        <f>+H3-H4</f>
        <v>99705</v>
      </c>
      <c r="I5" s="4">
        <f>+I3-I4</f>
        <v>102336</v>
      </c>
      <c r="J5" s="4">
        <f>+J3-J4</f>
        <v>98925</v>
      </c>
      <c r="K5" s="4">
        <f>+K3-K4</f>
        <v>91338</v>
      </c>
      <c r="L5" s="4">
        <f>+L3-L4</f>
        <v>114334</v>
      </c>
      <c r="M5" s="4">
        <f>+M3-M4</f>
        <v>132051</v>
      </c>
      <c r="N5" s="4">
        <f>+N3-N4</f>
        <v>137109</v>
      </c>
      <c r="O5" s="4">
        <f>+O3-O4</f>
        <v>121490</v>
      </c>
      <c r="P5" s="4">
        <f>+P3-P4</f>
        <v>108708</v>
      </c>
      <c r="Q5" s="4">
        <f>+Q3-Q4</f>
        <v>125880</v>
      </c>
      <c r="R5" s="4">
        <f>+R3-R4</f>
        <v>138748</v>
      </c>
      <c r="S5" s="4">
        <f t="shared" ref="S5" si="2">+S3-S4</f>
        <v>124858</v>
      </c>
      <c r="T5" s="4">
        <f>+T3-T4</f>
        <v>111530</v>
      </c>
      <c r="U5" s="4">
        <f>+U3-U4</f>
        <v>123367</v>
      </c>
      <c r="V5" s="4">
        <f>+V3-V4</f>
        <v>138119</v>
      </c>
      <c r="W5" s="4">
        <f>+W3-W4</f>
        <v>90358</v>
      </c>
      <c r="X5" s="4">
        <f>+X3-X4</f>
        <v>103730</v>
      </c>
      <c r="Y5" s="4">
        <f>+Y3-Y4</f>
        <v>139412</v>
      </c>
      <c r="Z5" s="4">
        <f>+Z3-Z4</f>
        <v>159202</v>
      </c>
      <c r="AA5" s="4">
        <f>+AA3-AA4</f>
        <v>160777</v>
      </c>
      <c r="AB5" s="4">
        <f>+AB3-AB4</f>
        <v>164623</v>
      </c>
      <c r="AC5" s="4">
        <f>+AC3-AC4</f>
        <v>190494</v>
      </c>
      <c r="AD5" s="4">
        <f>+AD3-AD4</f>
        <v>195236</v>
      </c>
      <c r="AE5" s="4">
        <f>+AE3-AE4</f>
        <v>189839</v>
      </c>
      <c r="AF5" s="4">
        <f>+AF3-AF4</f>
        <v>186197</v>
      </c>
      <c r="AG5" s="4">
        <f>+AG3-AG4</f>
        <v>212746</v>
      </c>
      <c r="AH5" s="4">
        <f>+AH3-AH4</f>
        <v>230755</v>
      </c>
      <c r="AI5" s="4">
        <f>+AI3-AI4</f>
        <v>273203</v>
      </c>
      <c r="AJ5" s="4">
        <f>+AJ3-AJ4</f>
        <v>315468</v>
      </c>
      <c r="AK5" s="4">
        <f>+AK3-AK4</f>
        <v>370499</v>
      </c>
      <c r="AL5" s="4">
        <f>+AL3-AL4</f>
        <v>389185</v>
      </c>
      <c r="AM5" s="4">
        <f>+AM3-AM4</f>
        <v>286500</v>
      </c>
      <c r="AN5" s="4">
        <f>+AN3-AN4</f>
        <v>260200</v>
      </c>
      <c r="AO5" s="4">
        <f>+AO3-AO4</f>
        <v>296643</v>
      </c>
      <c r="AP5" s="4">
        <f>+AP3-AP4</f>
        <v>331768</v>
      </c>
      <c r="AQ5" s="4">
        <f>+AQ3-AQ4</f>
        <v>314505</v>
      </c>
      <c r="AR5" s="4">
        <f>+AR3-AR4</f>
        <v>358125</v>
      </c>
      <c r="AS5" s="4">
        <f>+AS3*0.53</f>
        <v>371815.38461538462</v>
      </c>
      <c r="AT5" s="4">
        <f>+AT3*0.53</f>
        <v>414412.96250000002</v>
      </c>
      <c r="AV5" s="2">
        <f>+AV3-AV4</f>
        <v>377728</v>
      </c>
      <c r="AW5" s="2">
        <f>+AW3-AW4</f>
        <v>410395</v>
      </c>
      <c r="AX5" s="2">
        <f>+AX3-AX4</f>
        <v>474832</v>
      </c>
      <c r="AY5" s="2">
        <f>+AY3-AY4</f>
        <v>494826</v>
      </c>
      <c r="AZ5" s="2">
        <f>+AZ3-AZ4</f>
        <v>497874</v>
      </c>
      <c r="BA5" s="2">
        <f>+BA3-BA4</f>
        <v>492702</v>
      </c>
      <c r="BB5" s="13">
        <f>+BB3-BB4</f>
        <v>711130</v>
      </c>
      <c r="BC5" s="13">
        <f>+BC3-BC4</f>
        <v>819537</v>
      </c>
      <c r="BD5" s="13">
        <f>+BD3-BD4</f>
        <v>1348355</v>
      </c>
      <c r="BE5" s="13">
        <f>+BE3-BE4</f>
        <v>1175111</v>
      </c>
      <c r="BF5" s="13">
        <f>+BF3-BF4</f>
        <v>1458858.3471153846</v>
      </c>
      <c r="BG5" s="2">
        <f>+BG3*0.54</f>
        <v>1633264.6046538465</v>
      </c>
      <c r="BH5" s="2">
        <f>+BH3*0.54</f>
        <v>1796591.0651192311</v>
      </c>
      <c r="BI5" s="2">
        <f>+BI3*0.54</f>
        <v>1976250.1716311544</v>
      </c>
      <c r="BJ5" s="2">
        <f>+BJ3*0.54</f>
        <v>2173875.1887942702</v>
      </c>
      <c r="BK5" s="2">
        <f>+BK3*0.54</f>
        <v>2391262.7076736973</v>
      </c>
      <c r="BL5" s="2">
        <f>+BL3*0.54</f>
        <v>2630388.978441067</v>
      </c>
    </row>
    <row r="6" spans="1:231" x14ac:dyDescent="0.2">
      <c r="B6" t="s">
        <v>27</v>
      </c>
      <c r="C6" s="4">
        <v>12068</v>
      </c>
      <c r="D6" s="4">
        <v>13609</v>
      </c>
      <c r="E6" s="4">
        <v>15206</v>
      </c>
      <c r="F6" s="4">
        <v>15943</v>
      </c>
      <c r="G6" s="4">
        <v>16782</v>
      </c>
      <c r="H6" s="4">
        <v>16612</v>
      </c>
      <c r="I6" s="4">
        <v>16486</v>
      </c>
      <c r="J6" s="4">
        <v>15665</v>
      </c>
      <c r="K6" s="4">
        <v>15619</v>
      </c>
      <c r="L6" s="4">
        <v>16904</v>
      </c>
      <c r="M6" s="4">
        <v>18724</v>
      </c>
      <c r="N6" s="4">
        <v>19961</v>
      </c>
      <c r="O6" s="4">
        <v>19413</v>
      </c>
      <c r="P6" s="4">
        <v>19057</v>
      </c>
      <c r="Q6" s="4">
        <v>21045</v>
      </c>
      <c r="R6" s="4">
        <v>21218</v>
      </c>
      <c r="S6" s="4">
        <v>20429</v>
      </c>
      <c r="T6" s="4">
        <v>19891</v>
      </c>
      <c r="U6" s="4">
        <v>21886</v>
      </c>
      <c r="V6" s="4">
        <v>23689</v>
      </c>
      <c r="W6" s="4">
        <v>20417</v>
      </c>
      <c r="X6" s="4">
        <v>21394</v>
      </c>
      <c r="Y6" s="4">
        <v>23972</v>
      </c>
      <c r="Z6" s="4">
        <v>25636</v>
      </c>
      <c r="AA6" s="4">
        <v>24969</v>
      </c>
      <c r="AB6" s="4">
        <v>24893</v>
      </c>
      <c r="AC6" s="4">
        <v>29684</v>
      </c>
      <c r="AD6" s="4">
        <v>29940</v>
      </c>
      <c r="AE6" s="4">
        <v>30756</v>
      </c>
      <c r="AF6" s="4">
        <v>30874</v>
      </c>
      <c r="AG6" s="4">
        <v>30866</v>
      </c>
      <c r="AH6" s="4">
        <v>32239</v>
      </c>
      <c r="AI6" s="4">
        <v>36048</v>
      </c>
      <c r="AJ6" s="4">
        <v>39650</v>
      </c>
      <c r="AK6" s="4">
        <v>42977</v>
      </c>
      <c r="AL6" s="4">
        <v>44587</v>
      </c>
      <c r="AM6" s="4">
        <v>39157</v>
      </c>
      <c r="AN6" s="4">
        <v>41665</v>
      </c>
      <c r="AO6" s="4">
        <v>51138</v>
      </c>
      <c r="AP6" s="4">
        <v>50410</v>
      </c>
      <c r="AQ6" s="4">
        <v>46109</v>
      </c>
      <c r="AR6" s="4">
        <v>48058</v>
      </c>
      <c r="AS6" s="4">
        <f>+AO6*1.1</f>
        <v>56251.8</v>
      </c>
      <c r="AT6" s="4">
        <f>+AP6*1.1</f>
        <v>55451.000000000007</v>
      </c>
      <c r="AV6" s="13">
        <f>SUM(C6:F6)</f>
        <v>56826</v>
      </c>
      <c r="AW6" s="13">
        <f>SUM(G6:J6)</f>
        <v>65545</v>
      </c>
      <c r="AX6" s="13">
        <f>SUM(K6:N6)</f>
        <v>71208</v>
      </c>
      <c r="AY6" s="13">
        <f>SUM(O6:R6)</f>
        <v>80733</v>
      </c>
      <c r="AZ6" s="13">
        <f>SUM(S6:V6)</f>
        <v>85895</v>
      </c>
      <c r="BA6" s="13">
        <f>SUM(W6:Z6)</f>
        <v>91419</v>
      </c>
      <c r="BB6" s="13">
        <f>SUM(AA6:AD6)</f>
        <v>109486</v>
      </c>
      <c r="BC6" s="13">
        <f>SUM(AE6:AH6)</f>
        <v>124735</v>
      </c>
      <c r="BD6" s="13">
        <f>SUM(AI6:AL6)</f>
        <v>163262</v>
      </c>
      <c r="BE6" s="13">
        <f>SUM(AM6:AP6)</f>
        <v>182370</v>
      </c>
      <c r="BF6" s="13">
        <f>SUM(AQ6:AT6)</f>
        <v>205869.8</v>
      </c>
      <c r="BG6" s="2">
        <f t="shared" ref="BG6:BL6" si="3">+BF6*1.05</f>
        <v>216163.29</v>
      </c>
      <c r="BH6" s="2">
        <f t="shared" si="3"/>
        <v>226971.45450000002</v>
      </c>
      <c r="BI6" s="2">
        <f t="shared" si="3"/>
        <v>238320.02722500003</v>
      </c>
      <c r="BJ6" s="2">
        <f t="shared" si="3"/>
        <v>250236.02858625003</v>
      </c>
      <c r="BK6" s="2">
        <f t="shared" si="3"/>
        <v>262747.83001556253</v>
      </c>
      <c r="BL6" s="2">
        <f t="shared" si="3"/>
        <v>275885.22151634068</v>
      </c>
    </row>
    <row r="7" spans="1:231" x14ac:dyDescent="0.2">
      <c r="B7" t="s">
        <v>28</v>
      </c>
      <c r="C7" s="4">
        <f>5809+3</f>
        <v>5812</v>
      </c>
      <c r="D7" s="4">
        <f>6643+227</f>
        <v>6870</v>
      </c>
      <c r="E7" s="4">
        <f>5935+5</f>
        <v>5940</v>
      </c>
      <c r="F7" s="4">
        <f>5634+767</f>
        <v>6401</v>
      </c>
      <c r="G7" s="4">
        <f>5757+264</f>
        <v>6021</v>
      </c>
      <c r="H7" s="4">
        <f>5943+81</f>
        <v>6024</v>
      </c>
      <c r="I7" s="4">
        <f>5674+1787</f>
        <v>7461</v>
      </c>
      <c r="J7" s="4">
        <f>5548-252</f>
        <v>5296</v>
      </c>
      <c r="K7" s="4">
        <f>5260-8</f>
        <v>5252</v>
      </c>
      <c r="L7" s="4">
        <f>6104+5</f>
        <v>6109</v>
      </c>
      <c r="M7" s="4">
        <f>7116-52</f>
        <v>7064</v>
      </c>
      <c r="N7" s="4">
        <f>7216+25</f>
        <v>7241</v>
      </c>
      <c r="O7" s="4">
        <f>6744-19</f>
        <v>6725</v>
      </c>
      <c r="P7" s="4">
        <f>6309+86</f>
        <v>6395</v>
      </c>
      <c r="Q7" s="4">
        <f>6492+287</f>
        <v>6779</v>
      </c>
      <c r="R7" s="4">
        <f>7624+1011</f>
        <v>8635</v>
      </c>
      <c r="S7" s="4">
        <f>6300+1302</f>
        <v>7602</v>
      </c>
      <c r="T7" s="4">
        <f>6548+663</f>
        <v>7211</v>
      </c>
      <c r="U7" s="4">
        <f>6243-7</f>
        <v>6236</v>
      </c>
      <c r="V7" s="4">
        <f>7163+143</f>
        <v>7306</v>
      </c>
      <c r="W7" s="4">
        <f>5601+74</f>
        <v>5675</v>
      </c>
      <c r="X7" s="4">
        <f>5771+261</f>
        <v>6032</v>
      </c>
      <c r="Y7" s="4">
        <f>7407+146</f>
        <v>7553</v>
      </c>
      <c r="Z7" s="4">
        <f>9307+15</f>
        <v>9322</v>
      </c>
      <c r="AA7" s="4">
        <f>7354-68</f>
        <v>7286</v>
      </c>
      <c r="AB7" s="4">
        <f>8628+8</f>
        <v>8636</v>
      </c>
      <c r="AC7" s="4">
        <f>11207-445</f>
        <v>10762</v>
      </c>
      <c r="AD7" s="4">
        <f>8381-205</f>
        <v>8176</v>
      </c>
      <c r="AE7" s="4">
        <f>8356+189</f>
        <v>8545</v>
      </c>
      <c r="AF7" s="4">
        <f>9709-53</f>
        <v>9656</v>
      </c>
      <c r="AG7" s="4">
        <f>10784+92</f>
        <v>10876</v>
      </c>
      <c r="AH7" s="4">
        <f>15639+105</f>
        <v>15744</v>
      </c>
      <c r="AI7" s="4">
        <v>12563</v>
      </c>
      <c r="AJ7" s="4">
        <f>13725-31</f>
        <v>13694</v>
      </c>
      <c r="AK7" s="4">
        <f>17209-11</f>
        <v>17198</v>
      </c>
      <c r="AL7" s="4">
        <v>19949</v>
      </c>
      <c r="AM7" s="4">
        <v>16152</v>
      </c>
      <c r="AN7" s="4">
        <v>16530</v>
      </c>
      <c r="AO7" s="4">
        <v>17571</v>
      </c>
      <c r="AP7" s="4">
        <v>21211</v>
      </c>
      <c r="AQ7" s="4">
        <v>19248</v>
      </c>
      <c r="AR7" s="4">
        <v>22238</v>
      </c>
      <c r="AS7" s="4">
        <f t="shared" ref="AS7:AT7" si="4">+AO7*1.1</f>
        <v>19328.100000000002</v>
      </c>
      <c r="AT7" s="4">
        <f t="shared" si="4"/>
        <v>23332.100000000002</v>
      </c>
      <c r="AV7" s="13">
        <f>SUM(C7:F7)</f>
        <v>25023</v>
      </c>
      <c r="AW7" s="13">
        <f>SUM(G7:J7)</f>
        <v>24802</v>
      </c>
      <c r="AX7" s="13">
        <f>SUM(K7:N7)</f>
        <v>25666</v>
      </c>
      <c r="AY7" s="13">
        <f>SUM(O7:R7)</f>
        <v>28534</v>
      </c>
      <c r="AZ7" s="13">
        <f>SUM(S7:V7)</f>
        <v>28355</v>
      </c>
      <c r="BA7" s="13">
        <f>SUM(W7:Z7)</f>
        <v>28582</v>
      </c>
      <c r="BB7" s="13">
        <f>SUM(AA7:AD7)</f>
        <v>34860</v>
      </c>
      <c r="BC7" s="13">
        <f>SUM(AE7:AH7)</f>
        <v>44821</v>
      </c>
      <c r="BD7" s="13">
        <f>SUM(AI7:AL7)</f>
        <v>63404</v>
      </c>
      <c r="BE7" s="13">
        <f>SUM(AM7:AP7)</f>
        <v>71464</v>
      </c>
      <c r="BF7" s="13">
        <f>SUM(AQ7:AT7)</f>
        <v>84146.200000000012</v>
      </c>
      <c r="BG7" s="2">
        <f>+BF7*1.05</f>
        <v>88353.510000000009</v>
      </c>
      <c r="BH7" s="2">
        <f t="shared" ref="BH7:BL7" si="5">+BG7*1.05</f>
        <v>92771.185500000007</v>
      </c>
      <c r="BI7" s="2">
        <f t="shared" si="5"/>
        <v>97409.744775000014</v>
      </c>
      <c r="BJ7" s="2">
        <f t="shared" si="5"/>
        <v>102280.23201375002</v>
      </c>
      <c r="BK7" s="2">
        <f t="shared" si="5"/>
        <v>107394.24361443752</v>
      </c>
      <c r="BL7" s="2">
        <f t="shared" si="5"/>
        <v>112763.9557951594</v>
      </c>
    </row>
    <row r="8" spans="1:231" x14ac:dyDescent="0.2">
      <c r="B8" t="s">
        <v>24</v>
      </c>
      <c r="C8" s="4">
        <f>+C6+C7</f>
        <v>17880</v>
      </c>
      <c r="D8" s="4">
        <f>+D6+D7</f>
        <v>20479</v>
      </c>
      <c r="E8" s="4">
        <f>+E6+E7</f>
        <v>21146</v>
      </c>
      <c r="F8" s="4">
        <f>+F6+F7</f>
        <v>22344</v>
      </c>
      <c r="G8" s="4">
        <f>+G6+G7</f>
        <v>22803</v>
      </c>
      <c r="H8" s="4">
        <f>+H6+H7</f>
        <v>22636</v>
      </c>
      <c r="I8" s="4">
        <f>+I6+I7</f>
        <v>23947</v>
      </c>
      <c r="J8" s="4">
        <f>+J6+J7</f>
        <v>20961</v>
      </c>
      <c r="K8" s="4">
        <f>+K6+K7</f>
        <v>20871</v>
      </c>
      <c r="L8" s="4">
        <f>+L6+L7</f>
        <v>23013</v>
      </c>
      <c r="M8" s="4">
        <f>+M6+M7</f>
        <v>25788</v>
      </c>
      <c r="N8" s="4">
        <f>+N6+N7</f>
        <v>27202</v>
      </c>
      <c r="O8" s="4">
        <f>+O6+O7</f>
        <v>26138</v>
      </c>
      <c r="P8" s="4">
        <f>+P6+P7</f>
        <v>25452</v>
      </c>
      <c r="Q8" s="4">
        <f>+Q6+Q7</f>
        <v>27824</v>
      </c>
      <c r="R8" s="4">
        <f>+R6+R7</f>
        <v>29853</v>
      </c>
      <c r="S8" s="4">
        <f t="shared" ref="S8" si="6">+S6+S7</f>
        <v>28031</v>
      </c>
      <c r="T8" s="4">
        <f>+T6+T7</f>
        <v>27102</v>
      </c>
      <c r="U8" s="4">
        <f>+U6+U7</f>
        <v>28122</v>
      </c>
      <c r="V8" s="4">
        <f>+V6+V7</f>
        <v>30995</v>
      </c>
      <c r="W8" s="4">
        <f>+W6+W7</f>
        <v>26092</v>
      </c>
      <c r="X8" s="4">
        <f>+X6+X7</f>
        <v>27426</v>
      </c>
      <c r="Y8" s="4">
        <f>+Y6+Y7</f>
        <v>31525</v>
      </c>
      <c r="Z8" s="4">
        <f>+Z6+Z7</f>
        <v>34958</v>
      </c>
      <c r="AA8" s="4">
        <f>+AA6+AA7</f>
        <v>32255</v>
      </c>
      <c r="AB8" s="4">
        <f>+AB6+AB7</f>
        <v>33529</v>
      </c>
      <c r="AC8" s="4">
        <f>+AC6+AC7</f>
        <v>40446</v>
      </c>
      <c r="AD8" s="4">
        <f>+AD6+AD7</f>
        <v>38116</v>
      </c>
      <c r="AE8" s="4">
        <f>+AE6+AE7</f>
        <v>39301</v>
      </c>
      <c r="AF8" s="4">
        <f>+AF6+AF7</f>
        <v>40530</v>
      </c>
      <c r="AG8" s="4">
        <f>+AG6+AG7</f>
        <v>41742</v>
      </c>
      <c r="AH8" s="4">
        <f>+AH6+AH7</f>
        <v>47983</v>
      </c>
      <c r="AI8" s="4">
        <f>+AI6+AI7</f>
        <v>48611</v>
      </c>
      <c r="AJ8" s="4">
        <f>+AJ6+AJ7</f>
        <v>53344</v>
      </c>
      <c r="AK8" s="4">
        <f>+AK6+AK7</f>
        <v>60175</v>
      </c>
      <c r="AL8" s="4">
        <f>+AL6+AL7</f>
        <v>64536</v>
      </c>
      <c r="AM8" s="4">
        <f>+AM6+AM7</f>
        <v>55309</v>
      </c>
      <c r="AN8" s="4">
        <f>+AN6+AN7</f>
        <v>58195</v>
      </c>
      <c r="AO8" s="4">
        <f>+AO6+AO7</f>
        <v>68709</v>
      </c>
      <c r="AP8" s="4">
        <f>+AP6+AP7</f>
        <v>71621</v>
      </c>
      <c r="AQ8" s="4">
        <f>+AQ6+AQ7</f>
        <v>65357</v>
      </c>
      <c r="AR8" s="4">
        <f>+AR6+AR7</f>
        <v>70296</v>
      </c>
      <c r="AS8" s="4">
        <f t="shared" ref="AS8:AX8" si="7">+AS6+AS7</f>
        <v>75579.900000000009</v>
      </c>
      <c r="AT8" s="4">
        <f t="shared" si="7"/>
        <v>78783.100000000006</v>
      </c>
      <c r="AV8" s="4">
        <f t="shared" si="7"/>
        <v>81849</v>
      </c>
      <c r="AW8" s="4">
        <f t="shared" si="7"/>
        <v>90347</v>
      </c>
      <c r="AX8" s="4">
        <f t="shared" si="7"/>
        <v>96874</v>
      </c>
      <c r="AY8" s="4">
        <f>+AY6+AY7</f>
        <v>109267</v>
      </c>
      <c r="AZ8" s="4">
        <f t="shared" ref="AZ8:BF8" si="8">+AZ6+AZ7</f>
        <v>114250</v>
      </c>
      <c r="BA8" s="4">
        <f t="shared" si="8"/>
        <v>120001</v>
      </c>
      <c r="BB8" s="4">
        <f t="shared" si="8"/>
        <v>144346</v>
      </c>
      <c r="BC8" s="4">
        <f t="shared" si="8"/>
        <v>169556</v>
      </c>
      <c r="BD8" s="4">
        <f t="shared" si="8"/>
        <v>226666</v>
      </c>
      <c r="BE8" s="4">
        <f t="shared" si="8"/>
        <v>253834</v>
      </c>
      <c r="BF8" s="4">
        <f t="shared" si="8"/>
        <v>290016</v>
      </c>
      <c r="BG8" s="4">
        <f t="shared" ref="BG8" si="9">+BG6+BG7</f>
        <v>304516.80000000005</v>
      </c>
      <c r="BH8" s="4">
        <f t="shared" ref="BH8" si="10">+BH6+BH7</f>
        <v>319742.64</v>
      </c>
      <c r="BI8" s="4">
        <f t="shared" ref="BI8" si="11">+BI6+BI7</f>
        <v>335729.77200000006</v>
      </c>
      <c r="BJ8" s="4">
        <f t="shared" ref="BJ8" si="12">+BJ6+BJ7</f>
        <v>352516.26060000004</v>
      </c>
      <c r="BK8" s="4">
        <f t="shared" ref="BK8" si="13">+BK6+BK7</f>
        <v>370142.07363000006</v>
      </c>
      <c r="BL8" s="4">
        <f t="shared" ref="BL8" si="14">+BL6+BL7</f>
        <v>388649.17731150007</v>
      </c>
    </row>
    <row r="9" spans="1:231" x14ac:dyDescent="0.2">
      <c r="B9" t="s">
        <v>23</v>
      </c>
      <c r="C9" s="4">
        <f>+C5-C8</f>
        <v>52517</v>
      </c>
      <c r="D9" s="4">
        <f>+D5-D8</f>
        <v>70714</v>
      </c>
      <c r="E9" s="4">
        <f>+E5-E8</f>
        <v>84432</v>
      </c>
      <c r="F9" s="4">
        <f>+F5-F8</f>
        <v>88216</v>
      </c>
      <c r="G9" s="4">
        <f>+G5-G8</f>
        <v>86626</v>
      </c>
      <c r="H9" s="4">
        <f>+H5-H8</f>
        <v>77069</v>
      </c>
      <c r="I9" s="4">
        <f>+I5-I8</f>
        <v>78389</v>
      </c>
      <c r="J9" s="4">
        <f>+J5-J8</f>
        <v>77964</v>
      </c>
      <c r="K9" s="4">
        <f>+K5-K8</f>
        <v>70467</v>
      </c>
      <c r="L9" s="4">
        <f>+L5-L8</f>
        <v>91321</v>
      </c>
      <c r="M9" s="4">
        <f>+M5-M8</f>
        <v>106263</v>
      </c>
      <c r="N9" s="4">
        <f>+N5-N8</f>
        <v>109907</v>
      </c>
      <c r="O9" s="4">
        <f>+O5-O8</f>
        <v>95352</v>
      </c>
      <c r="P9" s="4">
        <f>+P5-P8</f>
        <v>83256</v>
      </c>
      <c r="Q9" s="4">
        <f>+Q5-Q8</f>
        <v>98056</v>
      </c>
      <c r="R9" s="4">
        <f>+R5-R8</f>
        <v>108895</v>
      </c>
      <c r="S9" s="4">
        <f t="shared" ref="S9" si="15">+S5-S8</f>
        <v>96827</v>
      </c>
      <c r="T9" s="4">
        <f>+T5-T8</f>
        <v>84428</v>
      </c>
      <c r="U9" s="4">
        <f>+U5-U8</f>
        <v>95245</v>
      </c>
      <c r="V9" s="4">
        <f>+V5-V8</f>
        <v>107124</v>
      </c>
      <c r="W9" s="4">
        <f>+W5-W8</f>
        <v>64266</v>
      </c>
      <c r="X9" s="4">
        <f>+X5-X8</f>
        <v>76304</v>
      </c>
      <c r="Y9" s="4">
        <f>+Y5-Y8</f>
        <v>107887</v>
      </c>
      <c r="Z9" s="4">
        <f>+Z5-Z8</f>
        <v>124244</v>
      </c>
      <c r="AA9" s="4">
        <f>+AA5-AA8</f>
        <v>128522</v>
      </c>
      <c r="AB9" s="4">
        <f>+AB5-AB8</f>
        <v>131094</v>
      </c>
      <c r="AC9" s="4">
        <f>+AC5-AC8</f>
        <v>150048</v>
      </c>
      <c r="AD9" s="4">
        <f>+AD5-AD8</f>
        <v>157120</v>
      </c>
      <c r="AE9" s="4">
        <f>+AE5-AE8</f>
        <v>150538</v>
      </c>
      <c r="AF9" s="4">
        <f>+AF5-AF8</f>
        <v>145667</v>
      </c>
      <c r="AG9" s="4">
        <f>+AG5-AG8</f>
        <v>171004</v>
      </c>
      <c r="AH9" s="4">
        <f>+AH5-AH8</f>
        <v>182772</v>
      </c>
      <c r="AI9" s="4">
        <f>+AI5-AI8</f>
        <v>224592</v>
      </c>
      <c r="AJ9" s="4">
        <f>+AJ5-AJ8</f>
        <v>262124</v>
      </c>
      <c r="AK9" s="4">
        <f>+AK5-AK8</f>
        <v>310324</v>
      </c>
      <c r="AL9" s="4">
        <f>+AL5-AL8</f>
        <v>324649</v>
      </c>
      <c r="AM9" s="4">
        <f>+AM5-AM8</f>
        <v>231191</v>
      </c>
      <c r="AN9" s="4">
        <f>+AN5-AN8</f>
        <v>202005</v>
      </c>
      <c r="AO9" s="4">
        <f>+AO5-AO8</f>
        <v>227934</v>
      </c>
      <c r="AP9" s="4">
        <f>+AP5-AP8</f>
        <v>260147</v>
      </c>
      <c r="AQ9" s="4">
        <f>+AQ5-AQ8</f>
        <v>249148</v>
      </c>
      <c r="AR9" s="4">
        <f>+AR5-AR8</f>
        <v>287829</v>
      </c>
      <c r="AS9" s="4">
        <f t="shared" ref="AS9:AX9" si="16">+AS5-AS8</f>
        <v>296235.4846153846</v>
      </c>
      <c r="AT9" s="4">
        <f t="shared" si="16"/>
        <v>335629.86250000005</v>
      </c>
      <c r="AV9" s="4">
        <f t="shared" si="16"/>
        <v>295879</v>
      </c>
      <c r="AW9" s="4">
        <f t="shared" si="16"/>
        <v>320048</v>
      </c>
      <c r="AX9" s="4">
        <f t="shared" si="16"/>
        <v>377958</v>
      </c>
      <c r="AY9" s="4">
        <f>+AY5-AY8</f>
        <v>385559</v>
      </c>
      <c r="AZ9" s="4">
        <f t="shared" ref="AZ9:BF9" si="17">+AZ5-AZ8</f>
        <v>383624</v>
      </c>
      <c r="BA9" s="4">
        <f t="shared" si="17"/>
        <v>372701</v>
      </c>
      <c r="BB9" s="4">
        <f t="shared" si="17"/>
        <v>566784</v>
      </c>
      <c r="BC9" s="4">
        <f t="shared" si="17"/>
        <v>649981</v>
      </c>
      <c r="BD9" s="4">
        <f t="shared" si="17"/>
        <v>1121689</v>
      </c>
      <c r="BE9" s="4">
        <f t="shared" si="17"/>
        <v>921277</v>
      </c>
      <c r="BF9" s="4">
        <f t="shared" si="17"/>
        <v>1168842.3471153846</v>
      </c>
      <c r="BG9" s="4">
        <f t="shared" ref="BG9" si="18">+BG5-BG8</f>
        <v>1328747.8046538464</v>
      </c>
      <c r="BH9" s="4">
        <f t="shared" ref="BH9" si="19">+BH5-BH8</f>
        <v>1476848.425119231</v>
      </c>
      <c r="BI9" s="4">
        <f t="shared" ref="BI9" si="20">+BI5-BI8</f>
        <v>1640520.3996311543</v>
      </c>
      <c r="BJ9" s="4">
        <f t="shared" ref="BJ9" si="21">+BJ5-BJ8</f>
        <v>1821358.92819427</v>
      </c>
      <c r="BK9" s="4">
        <f t="shared" ref="BK9" si="22">+BK5-BK8</f>
        <v>2021120.6340436973</v>
      </c>
      <c r="BL9" s="4">
        <f t="shared" ref="BL9" si="23">+BL5-BL8</f>
        <v>2241739.801129567</v>
      </c>
    </row>
    <row r="10" spans="1:231" x14ac:dyDescent="0.2">
      <c r="B10" t="s">
        <v>22</v>
      </c>
      <c r="C10" s="4">
        <v>780</v>
      </c>
      <c r="D10" s="4">
        <v>3384</v>
      </c>
      <c r="E10" s="4">
        <v>949</v>
      </c>
      <c r="F10" s="4">
        <v>1096</v>
      </c>
      <c r="G10" s="4">
        <v>1633</v>
      </c>
      <c r="H10" s="4">
        <f>815-783</f>
        <v>32</v>
      </c>
      <c r="I10" s="4">
        <v>5005</v>
      </c>
      <c r="J10" s="4">
        <v>2680</v>
      </c>
      <c r="K10" s="4">
        <v>1789</v>
      </c>
      <c r="L10" s="4">
        <v>2085</v>
      </c>
      <c r="M10" s="4">
        <v>1987</v>
      </c>
      <c r="N10" s="4">
        <v>2140</v>
      </c>
      <c r="O10" s="4">
        <v>2470</v>
      </c>
      <c r="P10" s="4">
        <v>2862</v>
      </c>
      <c r="Q10" s="4">
        <v>2462</v>
      </c>
      <c r="R10" s="4">
        <v>2780</v>
      </c>
      <c r="S10" s="4">
        <v>3117</v>
      </c>
      <c r="T10" s="4">
        <v>3159</v>
      </c>
      <c r="U10" s="4">
        <v>3652</v>
      </c>
      <c r="V10" s="4">
        <v>3958</v>
      </c>
      <c r="W10" s="4">
        <v>3916</v>
      </c>
      <c r="X10" s="4">
        <v>4241</v>
      </c>
      <c r="Y10" s="4">
        <v>4449</v>
      </c>
      <c r="Z10" s="4">
        <v>4538</v>
      </c>
      <c r="AA10" s="4">
        <v>3625</v>
      </c>
      <c r="AB10" s="4">
        <v>5305</v>
      </c>
      <c r="AC10" s="4">
        <v>5076</v>
      </c>
      <c r="AD10" s="4">
        <v>3987</v>
      </c>
      <c r="AE10" s="4">
        <v>4526</v>
      </c>
      <c r="AF10" s="4">
        <v>3724</v>
      </c>
      <c r="AG10" s="4">
        <v>2848</v>
      </c>
      <c r="AH10" s="4">
        <v>2047</v>
      </c>
      <c r="AI10" s="4">
        <v>3042</v>
      </c>
      <c r="AJ10" s="4">
        <v>3874</v>
      </c>
      <c r="AK10" s="4">
        <v>6367</v>
      </c>
      <c r="AL10" s="4">
        <v>9629</v>
      </c>
      <c r="AM10" s="4">
        <v>13037</v>
      </c>
      <c r="AN10" s="4">
        <v>12717</v>
      </c>
      <c r="AO10" s="4">
        <v>13875</v>
      </c>
      <c r="AP10" s="4">
        <v>18076</v>
      </c>
      <c r="AQ10" s="4">
        <v>17525</v>
      </c>
      <c r="AR10" s="4">
        <v>19755</v>
      </c>
      <c r="AS10" s="4">
        <f>+AR10</f>
        <v>19755</v>
      </c>
      <c r="AT10" s="4">
        <f>+AS10</f>
        <v>19755</v>
      </c>
      <c r="AV10" s="13">
        <f>SUM(C10:F10)</f>
        <v>6209</v>
      </c>
      <c r="AW10" s="13">
        <f>SUM(G10:J10)</f>
        <v>9350</v>
      </c>
      <c r="AX10" s="13">
        <f>SUM(K10:N10)</f>
        <v>8001</v>
      </c>
      <c r="AY10" s="13">
        <f>SUM(O10:R10)</f>
        <v>10574</v>
      </c>
      <c r="AZ10" s="13">
        <f>SUM(S10:V10)</f>
        <v>13886</v>
      </c>
      <c r="BA10" s="13">
        <f>SUM(W10:Z10)</f>
        <v>17144</v>
      </c>
      <c r="BB10" s="13">
        <f>SUM(AA10:AD10)</f>
        <v>17993</v>
      </c>
      <c r="BC10" s="13">
        <f>SUM(AE10:AH10)</f>
        <v>13145</v>
      </c>
      <c r="BD10" s="13">
        <f>SUM(AI10:AL10)</f>
        <v>22912</v>
      </c>
      <c r="BE10" s="13">
        <f>SUM(AM10:AP10)</f>
        <v>57705</v>
      </c>
      <c r="BF10" s="13">
        <f>SUM(AQ10:AT10)</f>
        <v>76790</v>
      </c>
      <c r="BG10" s="2">
        <f>+BF10*1.05</f>
        <v>80629.5</v>
      </c>
      <c r="BH10" s="2">
        <f t="shared" ref="BH10:BL10" si="24">+BG10*1.05</f>
        <v>84660.975000000006</v>
      </c>
      <c r="BI10" s="2">
        <f t="shared" si="24"/>
        <v>88894.023750000008</v>
      </c>
      <c r="BJ10" s="2">
        <f t="shared" si="24"/>
        <v>93338.72493750001</v>
      </c>
      <c r="BK10" s="2">
        <f t="shared" si="24"/>
        <v>98005.661184375014</v>
      </c>
      <c r="BL10" s="2">
        <f t="shared" si="24"/>
        <v>102905.94424359377</v>
      </c>
    </row>
    <row r="11" spans="1:231" x14ac:dyDescent="0.2">
      <c r="B11" t="s">
        <v>21</v>
      </c>
      <c r="C11" s="4">
        <f>+C9+C10</f>
        <v>53297</v>
      </c>
      <c r="D11" s="4">
        <f>+D9+D10</f>
        <v>74098</v>
      </c>
      <c r="E11" s="4">
        <f>+E9+E10</f>
        <v>85381</v>
      </c>
      <c r="F11" s="4">
        <f>+F9+F10</f>
        <v>89312</v>
      </c>
      <c r="G11" s="4">
        <f>+G9+G10</f>
        <v>88259</v>
      </c>
      <c r="H11" s="4">
        <f>+H9+H10</f>
        <v>77101</v>
      </c>
      <c r="I11" s="4">
        <f>+I9+I10</f>
        <v>83394</v>
      </c>
      <c r="J11" s="4">
        <f>+J9+J10</f>
        <v>80644</v>
      </c>
      <c r="K11" s="4">
        <f>+K9+K10</f>
        <v>72256</v>
      </c>
      <c r="L11" s="4">
        <f>+L9+L10</f>
        <v>93406</v>
      </c>
      <c r="M11" s="4">
        <f>+M9+M10</f>
        <v>108250</v>
      </c>
      <c r="N11" s="4">
        <f>+N9+N10</f>
        <v>112047</v>
      </c>
      <c r="O11" s="4">
        <f>+O9+O10</f>
        <v>97822</v>
      </c>
      <c r="P11" s="4">
        <f>+P9+P10</f>
        <v>86118</v>
      </c>
      <c r="Q11" s="4">
        <f>+Q9+Q10</f>
        <v>100518</v>
      </c>
      <c r="R11" s="4">
        <f>+R9+R10</f>
        <v>111675</v>
      </c>
      <c r="S11" s="4">
        <f t="shared" ref="S11" si="25">+S9+S10</f>
        <v>99944</v>
      </c>
      <c r="T11" s="4">
        <f>+T9+T10</f>
        <v>87587</v>
      </c>
      <c r="U11" s="4">
        <f>+U9+U10</f>
        <v>98897</v>
      </c>
      <c r="V11" s="4">
        <f>+V9+V10</f>
        <v>111082</v>
      </c>
      <c r="W11" s="4">
        <f>+W9+W10</f>
        <v>68182</v>
      </c>
      <c r="X11" s="4">
        <f>+X9+X10</f>
        <v>80545</v>
      </c>
      <c r="Y11" s="4">
        <f>+Y9+Y10</f>
        <v>112336</v>
      </c>
      <c r="Z11" s="4">
        <f>+Z9+Z10</f>
        <v>128782</v>
      </c>
      <c r="AA11" s="4">
        <f>+AA9+AA10</f>
        <v>132147</v>
      </c>
      <c r="AB11" s="4">
        <f>+AB9+AB10</f>
        <v>136399</v>
      </c>
      <c r="AC11" s="4">
        <f>+AC9+AC10</f>
        <v>155124</v>
      </c>
      <c r="AD11" s="4">
        <f>+AD9+AD10</f>
        <v>161107</v>
      </c>
      <c r="AE11" s="4">
        <f>+AE9+AE10</f>
        <v>155064</v>
      </c>
      <c r="AF11" s="4">
        <f>+AF9+AF10</f>
        <v>149391</v>
      </c>
      <c r="AG11" s="4">
        <f>+AG9+AG10</f>
        <v>173852</v>
      </c>
      <c r="AH11" s="4">
        <f>+AH9+AH10</f>
        <v>184819</v>
      </c>
      <c r="AI11" s="4">
        <f>+AI9+AI10</f>
        <v>227634</v>
      </c>
      <c r="AJ11" s="4">
        <f>+AJ9+AJ10</f>
        <v>265998</v>
      </c>
      <c r="AK11" s="4">
        <f>+AK9+AK10</f>
        <v>316691</v>
      </c>
      <c r="AL11" s="4">
        <f>+AL9+AL10</f>
        <v>334278</v>
      </c>
      <c r="AM11" s="4">
        <f>+AM9+AM10</f>
        <v>244228</v>
      </c>
      <c r="AN11" s="4">
        <f>+AN9+AN10</f>
        <v>214722</v>
      </c>
      <c r="AO11" s="4">
        <f>+AO9+AO10</f>
        <v>241809</v>
      </c>
      <c r="AP11" s="4">
        <f>+AP9+AP10</f>
        <v>278223</v>
      </c>
      <c r="AQ11" s="4">
        <f>+AQ9+AQ10</f>
        <v>266673</v>
      </c>
      <c r="AR11" s="4">
        <f>+AR9+AR10</f>
        <v>307584</v>
      </c>
      <c r="AS11" s="4">
        <f t="shared" ref="AS11:AX11" si="26">+AS9+AS10</f>
        <v>315990.4846153846</v>
      </c>
      <c r="AT11" s="4">
        <f t="shared" si="26"/>
        <v>355384.86250000005</v>
      </c>
      <c r="AV11" s="4">
        <f t="shared" si="26"/>
        <v>302088</v>
      </c>
      <c r="AW11" s="4">
        <f t="shared" si="26"/>
        <v>329398</v>
      </c>
      <c r="AX11" s="4">
        <f t="shared" si="26"/>
        <v>385959</v>
      </c>
      <c r="AY11" s="4">
        <f t="shared" ref="AY11" si="27">+AY9+AY10</f>
        <v>396133</v>
      </c>
      <c r="AZ11" s="4">
        <f t="shared" ref="AZ11" si="28">+AZ9+AZ10</f>
        <v>397510</v>
      </c>
      <c r="BA11" s="4">
        <f t="shared" ref="BA11" si="29">+BA9+BA10</f>
        <v>389845</v>
      </c>
      <c r="BB11" s="4">
        <f t="shared" ref="BB11" si="30">+BB9+BB10</f>
        <v>584777</v>
      </c>
      <c r="BC11" s="4">
        <f t="shared" ref="BC11" si="31">+BC9+BC10</f>
        <v>663126</v>
      </c>
      <c r="BD11" s="4">
        <f t="shared" ref="BD11" si="32">+BD9+BD10</f>
        <v>1144601</v>
      </c>
      <c r="BE11" s="4">
        <f t="shared" ref="BE11" si="33">+BE9+BE10</f>
        <v>978982</v>
      </c>
      <c r="BF11" s="4">
        <f t="shared" ref="BF11" si="34">+BF9+BF10</f>
        <v>1245632.3471153846</v>
      </c>
      <c r="BG11" s="4">
        <f t="shared" ref="BG11" si="35">+BG9+BG10</f>
        <v>1409377.3046538464</v>
      </c>
      <c r="BH11" s="4">
        <f t="shared" ref="BH11" si="36">+BH9+BH10</f>
        <v>1561509.4001192311</v>
      </c>
      <c r="BI11" s="4">
        <f t="shared" ref="BI11" si="37">+BI9+BI10</f>
        <v>1729414.4233811542</v>
      </c>
      <c r="BJ11" s="4">
        <f t="shared" ref="BJ11" si="38">+BJ9+BJ10</f>
        <v>1914697.65313177</v>
      </c>
      <c r="BK11" s="4">
        <f t="shared" ref="BK11" si="39">+BK9+BK10</f>
        <v>2119126.2952280724</v>
      </c>
      <c r="BL11" s="4">
        <f t="shared" ref="BL11" si="40">+BL9+BL10</f>
        <v>2344645.7453731606</v>
      </c>
    </row>
    <row r="12" spans="1:231" x14ac:dyDescent="0.2">
      <c r="B12" t="s">
        <v>20</v>
      </c>
      <c r="C12" s="4">
        <v>5455</v>
      </c>
      <c r="D12" s="4">
        <v>14438</v>
      </c>
      <c r="E12" s="4">
        <v>9077</v>
      </c>
      <c r="F12" s="4">
        <v>9346</v>
      </c>
      <c r="G12" s="4">
        <v>9275</v>
      </c>
      <c r="H12" s="4">
        <v>18719</v>
      </c>
      <c r="I12" s="4">
        <v>8077</v>
      </c>
      <c r="J12" s="4">
        <v>7802</v>
      </c>
      <c r="K12" s="4">
        <v>7463</v>
      </c>
      <c r="L12" s="4">
        <v>20878</v>
      </c>
      <c r="M12" s="4">
        <v>11461</v>
      </c>
      <c r="N12" s="4">
        <v>11819</v>
      </c>
      <c r="O12" s="4">
        <v>10201</v>
      </c>
      <c r="P12" s="4">
        <v>19847</v>
      </c>
      <c r="Q12" s="4">
        <v>10569</v>
      </c>
      <c r="R12" s="4">
        <v>12369</v>
      </c>
      <c r="S12" s="4">
        <v>10156</v>
      </c>
      <c r="T12" s="4">
        <v>15294</v>
      </c>
      <c r="U12" s="4">
        <v>9799</v>
      </c>
      <c r="V12" s="4">
        <v>11077</v>
      </c>
      <c r="W12" s="4">
        <v>6795</v>
      </c>
      <c r="X12" s="4">
        <v>13769</v>
      </c>
      <c r="Y12" s="4">
        <v>11233</v>
      </c>
      <c r="Z12" s="4">
        <v>12704</v>
      </c>
      <c r="AA12" s="4">
        <v>15084</v>
      </c>
      <c r="AB12" s="4">
        <v>15507</v>
      </c>
      <c r="AC12" s="4">
        <v>17745</v>
      </c>
      <c r="AD12" s="4">
        <v>18283</v>
      </c>
      <c r="AE12" s="4">
        <v>15325</v>
      </c>
      <c r="AF12" s="4">
        <v>14910</v>
      </c>
      <c r="AG12" s="4">
        <v>17372</v>
      </c>
      <c r="AH12" s="4">
        <v>18446</v>
      </c>
      <c r="AI12" s="4">
        <v>23959</v>
      </c>
      <c r="AJ12" s="4">
        <v>28817</v>
      </c>
      <c r="AK12" s="4">
        <v>35723</v>
      </c>
      <c r="AL12" s="4">
        <v>38791</v>
      </c>
      <c r="AM12" s="4">
        <v>37326</v>
      </c>
      <c r="AN12" s="4">
        <v>32958</v>
      </c>
      <c r="AO12" s="4">
        <v>31145</v>
      </c>
      <c r="AP12" s="4">
        <v>39974</v>
      </c>
      <c r="AQ12" s="4">
        <v>41322</v>
      </c>
      <c r="AR12" s="4">
        <v>58649</v>
      </c>
      <c r="AS12" s="4">
        <f>+AS11*0.15</f>
        <v>47398.572692307687</v>
      </c>
      <c r="AT12" s="4">
        <f>+AT11*0.15</f>
        <v>53307.729375000003</v>
      </c>
      <c r="AV12" s="13">
        <f>SUM(C12:F12)</f>
        <v>38316</v>
      </c>
      <c r="AW12" s="13">
        <f>SUM(G12:J12)</f>
        <v>43873</v>
      </c>
      <c r="AX12" s="13">
        <f>SUM(K12:N12)</f>
        <v>51621</v>
      </c>
      <c r="AY12" s="13">
        <f>SUM(O12:R12)</f>
        <v>52986</v>
      </c>
      <c r="AZ12" s="13">
        <f>SUM(S12:V12)</f>
        <v>46326</v>
      </c>
      <c r="BA12" s="13">
        <f>SUM(W12:Z12)</f>
        <v>44501</v>
      </c>
      <c r="BB12" s="13">
        <f>SUM(AA12:AD12)</f>
        <v>66619</v>
      </c>
      <c r="BC12" s="13">
        <f>SUM(AE12:AH12)</f>
        <v>66053</v>
      </c>
      <c r="BD12" s="13">
        <f>SUM(AI12:AL12)</f>
        <v>127290</v>
      </c>
      <c r="BE12" s="13">
        <f>SUM(AM12:AP12)</f>
        <v>141403</v>
      </c>
      <c r="BF12" s="13">
        <f>SUM(AQ12:AT12)</f>
        <v>200677.3020673077</v>
      </c>
      <c r="BG12" s="2">
        <f>+BG11*0.15</f>
        <v>211406.59569807697</v>
      </c>
      <c r="BH12" s="2">
        <f t="shared" ref="BH12:BL12" si="41">+BH11*0.15</f>
        <v>234226.41001788466</v>
      </c>
      <c r="BI12" s="2">
        <f t="shared" si="41"/>
        <v>259412.16350717313</v>
      </c>
      <c r="BJ12" s="2">
        <f t="shared" si="41"/>
        <v>287204.64796976547</v>
      </c>
      <c r="BK12" s="2">
        <f t="shared" si="41"/>
        <v>317868.94428421085</v>
      </c>
      <c r="BL12" s="2">
        <f t="shared" si="41"/>
        <v>351696.8618059741</v>
      </c>
    </row>
    <row r="13" spans="1:231" x14ac:dyDescent="0.2">
      <c r="B13" t="s">
        <v>19</v>
      </c>
      <c r="C13" s="4">
        <f>+C11-C12</f>
        <v>47842</v>
      </c>
      <c r="D13" s="4">
        <f>+D11-D12</f>
        <v>59660</v>
      </c>
      <c r="E13" s="4">
        <f>+E11-E12</f>
        <v>76304</v>
      </c>
      <c r="F13" s="4">
        <f>+F11-F12</f>
        <v>79966</v>
      </c>
      <c r="G13" s="4">
        <f>+G11-G12</f>
        <v>78984</v>
      </c>
      <c r="H13" s="4">
        <f>+H11-H12</f>
        <v>58382</v>
      </c>
      <c r="I13" s="4">
        <f>+I11-I12</f>
        <v>75317</v>
      </c>
      <c r="J13" s="4">
        <f>+J11-J12</f>
        <v>72842</v>
      </c>
      <c r="K13" s="4">
        <f>+K11-K12</f>
        <v>64793</v>
      </c>
      <c r="L13" s="4">
        <f>+L11-L12</f>
        <v>72528</v>
      </c>
      <c r="M13" s="4">
        <f>+M11-M12</f>
        <v>96789</v>
      </c>
      <c r="N13" s="4">
        <f>+N11-N12</f>
        <v>100228</v>
      </c>
      <c r="O13" s="4">
        <f>+O11-O12</f>
        <v>87621</v>
      </c>
      <c r="P13" s="4">
        <f>+P11-P12</f>
        <v>66271</v>
      </c>
      <c r="Q13" s="4">
        <f>+Q11-Q12</f>
        <v>89949</v>
      </c>
      <c r="R13" s="4">
        <f>+R11-R12</f>
        <v>99306</v>
      </c>
      <c r="S13" s="4">
        <f t="shared" ref="S13" si="42">+S11-S12</f>
        <v>89788</v>
      </c>
      <c r="T13" s="4">
        <f>+T11-T12</f>
        <v>72293</v>
      </c>
      <c r="U13" s="4">
        <f>+U11-U12</f>
        <v>89098</v>
      </c>
      <c r="V13" s="4">
        <f>+V11-V12</f>
        <v>100005</v>
      </c>
      <c r="W13" s="4">
        <f>+W11-W12</f>
        <v>61387</v>
      </c>
      <c r="X13" s="4">
        <f>+X11-X12</f>
        <v>66776</v>
      </c>
      <c r="Y13" s="4">
        <f>+Y11-Y12</f>
        <v>101103</v>
      </c>
      <c r="Z13" s="4">
        <f>+Z11-Z12</f>
        <v>116078</v>
      </c>
      <c r="AA13" s="4">
        <f>+AA11-AA12</f>
        <v>117063</v>
      </c>
      <c r="AB13" s="4">
        <f>+AB11-AB12</f>
        <v>120892</v>
      </c>
      <c r="AC13" s="4">
        <f>+AC11-AC12</f>
        <v>137379</v>
      </c>
      <c r="AD13" s="4">
        <f>+AD11-AD12</f>
        <v>142824</v>
      </c>
      <c r="AE13" s="4">
        <f>+AE11-AE12</f>
        <v>139739</v>
      </c>
      <c r="AF13" s="4">
        <f>+AF11-AF12</f>
        <v>134481</v>
      </c>
      <c r="AG13" s="4">
        <f>+AG11-AG12</f>
        <v>156480</v>
      </c>
      <c r="AH13" s="4">
        <f>+AH11-AH12</f>
        <v>166373</v>
      </c>
      <c r="AI13" s="4">
        <f>+AI11-AI12</f>
        <v>203675</v>
      </c>
      <c r="AJ13" s="4">
        <f>+AJ11-AJ12</f>
        <v>237181</v>
      </c>
      <c r="AK13" s="4">
        <f>+AK11-AK12</f>
        <v>280968</v>
      </c>
      <c r="AL13" s="4">
        <f>+AL11-AL12</f>
        <v>295487</v>
      </c>
      <c r="AM13" s="4">
        <f>+AM11-AM12</f>
        <v>206902</v>
      </c>
      <c r="AN13" s="4">
        <f>+AN11-AN12</f>
        <v>181764</v>
      </c>
      <c r="AO13" s="4">
        <f>+AO11-AO12</f>
        <v>210664</v>
      </c>
      <c r="AP13" s="4">
        <f>+AP11-AP12</f>
        <v>238249</v>
      </c>
      <c r="AQ13" s="4">
        <f>+AQ11-AQ12</f>
        <v>225351</v>
      </c>
      <c r="AR13" s="4">
        <f>+AR11-AR12</f>
        <v>248935</v>
      </c>
      <c r="AS13" s="4">
        <f t="shared" ref="AS13:AX13" si="43">+AS11-AS12</f>
        <v>268591.9119230769</v>
      </c>
      <c r="AT13" s="4">
        <f t="shared" si="43"/>
        <v>302077.13312500005</v>
      </c>
      <c r="AV13" s="4">
        <f t="shared" si="43"/>
        <v>263772</v>
      </c>
      <c r="AW13" s="4">
        <f t="shared" si="43"/>
        <v>285525</v>
      </c>
      <c r="AX13" s="4">
        <f t="shared" si="43"/>
        <v>334338</v>
      </c>
      <c r="AY13" s="4">
        <f t="shared" ref="AY13" si="44">+AY11-AY12</f>
        <v>343147</v>
      </c>
      <c r="AZ13" s="4">
        <f t="shared" ref="AZ13" si="45">+AZ11-AZ12</f>
        <v>351184</v>
      </c>
      <c r="BA13" s="4">
        <f t="shared" ref="BA13" si="46">+BA11-BA12</f>
        <v>345344</v>
      </c>
      <c r="BB13" s="4">
        <f t="shared" ref="BB13" si="47">+BB11-BB12</f>
        <v>518158</v>
      </c>
      <c r="BC13" s="4">
        <f t="shared" ref="BC13" si="48">+BC11-BC12</f>
        <v>597073</v>
      </c>
      <c r="BD13" s="4">
        <f t="shared" ref="BD13" si="49">+BD11-BD12</f>
        <v>1017311</v>
      </c>
      <c r="BE13" s="4">
        <f t="shared" ref="BE13" si="50">+BE11-BE12</f>
        <v>837579</v>
      </c>
      <c r="BF13" s="4">
        <f t="shared" ref="BF13" si="51">+BF11-BF12</f>
        <v>1044955.0450480769</v>
      </c>
      <c r="BG13" s="4">
        <f t="shared" ref="BG13" si="52">+BG11-BG12</f>
        <v>1197970.7089557694</v>
      </c>
      <c r="BH13" s="4">
        <f t="shared" ref="BH13" si="53">+BH11-BH12</f>
        <v>1327282.9901013465</v>
      </c>
      <c r="BI13" s="4">
        <f t="shared" ref="BI13" si="54">+BI11-BI12</f>
        <v>1470002.2598739811</v>
      </c>
      <c r="BJ13" s="4">
        <f t="shared" ref="BJ13" si="55">+BJ11-BJ12</f>
        <v>1627493.0051620044</v>
      </c>
      <c r="BK13" s="4">
        <f t="shared" ref="BK13" si="56">+BK11-BK12</f>
        <v>1801257.3509438615</v>
      </c>
      <c r="BL13" s="4">
        <f t="shared" ref="BL13" si="57">+BL11-BL12</f>
        <v>1992948.8835671865</v>
      </c>
      <c r="BM13" s="4">
        <f>+BL13*(1+$BO$16)</f>
        <v>2012878.3724028585</v>
      </c>
      <c r="BN13" s="4">
        <f t="shared" ref="BN13:DY13" si="58">+BM13*(1+$BO$16)</f>
        <v>2033007.1561268871</v>
      </c>
      <c r="BO13" s="4">
        <f t="shared" si="58"/>
        <v>2053337.2276881561</v>
      </c>
      <c r="BP13" s="4">
        <f t="shared" si="58"/>
        <v>2073870.5999650375</v>
      </c>
      <c r="BQ13" s="4">
        <f t="shared" si="58"/>
        <v>2094609.3059646878</v>
      </c>
      <c r="BR13" s="4">
        <f t="shared" si="58"/>
        <v>2115555.3990243347</v>
      </c>
      <c r="BS13" s="4">
        <f t="shared" si="58"/>
        <v>2136710.9530145782</v>
      </c>
      <c r="BT13" s="4">
        <f t="shared" si="58"/>
        <v>2158078.062544724</v>
      </c>
      <c r="BU13" s="4">
        <f t="shared" si="58"/>
        <v>2179658.8431701711</v>
      </c>
      <c r="BV13" s="4">
        <f t="shared" si="58"/>
        <v>2201455.4316018727</v>
      </c>
      <c r="BW13" s="4">
        <f t="shared" si="58"/>
        <v>2223469.9859178914</v>
      </c>
      <c r="BX13" s="4">
        <f t="shared" si="58"/>
        <v>2245704.6857770705</v>
      </c>
      <c r="BY13" s="4">
        <f t="shared" si="58"/>
        <v>2268161.732634841</v>
      </c>
      <c r="BZ13" s="4">
        <f t="shared" si="58"/>
        <v>2290843.3499611896</v>
      </c>
      <c r="CA13" s="4">
        <f t="shared" si="58"/>
        <v>2313751.7834608015</v>
      </c>
      <c r="CB13" s="4">
        <f t="shared" si="58"/>
        <v>2336889.3012954094</v>
      </c>
      <c r="CC13" s="4">
        <f t="shared" si="58"/>
        <v>2360258.1943083634</v>
      </c>
      <c r="CD13" s="4">
        <f t="shared" si="58"/>
        <v>2383860.7762514469</v>
      </c>
      <c r="CE13" s="4">
        <f t="shared" si="58"/>
        <v>2407699.3840139615</v>
      </c>
      <c r="CF13" s="4">
        <f t="shared" si="58"/>
        <v>2431776.3778541014</v>
      </c>
      <c r="CG13" s="4">
        <f t="shared" si="58"/>
        <v>2456094.1416326426</v>
      </c>
      <c r="CH13" s="4">
        <f t="shared" si="58"/>
        <v>2480655.083048969</v>
      </c>
      <c r="CI13" s="4">
        <f t="shared" si="58"/>
        <v>2505461.6338794585</v>
      </c>
      <c r="CJ13" s="4">
        <f t="shared" si="58"/>
        <v>2530516.2502182531</v>
      </c>
      <c r="CK13" s="4">
        <f t="shared" si="58"/>
        <v>2555821.4127204358</v>
      </c>
      <c r="CL13" s="4">
        <f t="shared" si="58"/>
        <v>2581379.6268476401</v>
      </c>
      <c r="CM13" s="4">
        <f t="shared" si="58"/>
        <v>2607193.4231161168</v>
      </c>
      <c r="CN13" s="4">
        <f t="shared" si="58"/>
        <v>2633265.3573472779</v>
      </c>
      <c r="CO13" s="4">
        <f t="shared" si="58"/>
        <v>2659598.0109207509</v>
      </c>
      <c r="CP13" s="4">
        <f t="shared" si="58"/>
        <v>2686193.9910299582</v>
      </c>
      <c r="CQ13" s="4">
        <f t="shared" si="58"/>
        <v>2713055.9309402579</v>
      </c>
      <c r="CR13" s="4">
        <f t="shared" si="58"/>
        <v>2740186.4902496603</v>
      </c>
      <c r="CS13" s="4">
        <f t="shared" si="58"/>
        <v>2767588.3551521571</v>
      </c>
      <c r="CT13" s="4">
        <f t="shared" si="58"/>
        <v>2795264.2387036788</v>
      </c>
      <c r="CU13" s="4">
        <f t="shared" si="58"/>
        <v>2823216.8810907155</v>
      </c>
      <c r="CV13" s="4">
        <f t="shared" si="58"/>
        <v>2851449.0499016228</v>
      </c>
      <c r="CW13" s="4">
        <f t="shared" si="58"/>
        <v>2879963.5404006392</v>
      </c>
      <c r="CX13" s="4">
        <f t="shared" si="58"/>
        <v>2908763.1758046458</v>
      </c>
      <c r="CY13" s="4">
        <f t="shared" si="58"/>
        <v>2937850.8075626921</v>
      </c>
      <c r="CZ13" s="4">
        <f t="shared" si="58"/>
        <v>2967229.3156383191</v>
      </c>
      <c r="DA13" s="4">
        <f t="shared" si="58"/>
        <v>2996901.6087947022</v>
      </c>
      <c r="DB13" s="4">
        <f t="shared" si="58"/>
        <v>3026870.6248826492</v>
      </c>
      <c r="DC13" s="4">
        <f t="shared" si="58"/>
        <v>3057139.3311314755</v>
      </c>
      <c r="DD13" s="4">
        <f t="shared" si="58"/>
        <v>3087710.7244427903</v>
      </c>
      <c r="DE13" s="4">
        <f t="shared" si="58"/>
        <v>3118587.831687218</v>
      </c>
      <c r="DF13" s="4">
        <f t="shared" si="58"/>
        <v>3149773.7100040903</v>
      </c>
      <c r="DG13" s="4">
        <f t="shared" si="58"/>
        <v>3181271.4471041313</v>
      </c>
      <c r="DH13" s="4">
        <f t="shared" si="58"/>
        <v>3213084.1615751726</v>
      </c>
      <c r="DI13" s="4">
        <f t="shared" si="58"/>
        <v>3245215.0031909244</v>
      </c>
      <c r="DJ13" s="4">
        <f t="shared" si="58"/>
        <v>3277667.1532228338</v>
      </c>
      <c r="DK13" s="4">
        <f t="shared" si="58"/>
        <v>3310443.8247550623</v>
      </c>
      <c r="DL13" s="4">
        <f t="shared" si="58"/>
        <v>3343548.2630026131</v>
      </c>
      <c r="DM13" s="4">
        <f t="shared" si="58"/>
        <v>3376983.7456326392</v>
      </c>
      <c r="DN13" s="4">
        <f t="shared" si="58"/>
        <v>3410753.5830889656</v>
      </c>
      <c r="DO13" s="4">
        <f t="shared" si="58"/>
        <v>3444861.1189198554</v>
      </c>
      <c r="DP13" s="4">
        <f t="shared" si="58"/>
        <v>3479309.7301090541</v>
      </c>
      <c r="DQ13" s="4">
        <f t="shared" si="58"/>
        <v>3514102.8274101447</v>
      </c>
      <c r="DR13" s="4">
        <f t="shared" si="58"/>
        <v>3549243.8556842464</v>
      </c>
      <c r="DS13" s="4">
        <f t="shared" si="58"/>
        <v>3584736.2942410889</v>
      </c>
      <c r="DT13" s="4">
        <f t="shared" si="58"/>
        <v>3620583.6571835</v>
      </c>
      <c r="DU13" s="4">
        <f t="shared" si="58"/>
        <v>3656789.493755335</v>
      </c>
      <c r="DV13" s="4">
        <f t="shared" si="58"/>
        <v>3693357.3886928884</v>
      </c>
      <c r="DW13" s="4">
        <f t="shared" si="58"/>
        <v>3730290.9625798175</v>
      </c>
      <c r="DX13" s="4">
        <f t="shared" si="58"/>
        <v>3767593.8722056155</v>
      </c>
      <c r="DY13" s="4">
        <f t="shared" si="58"/>
        <v>3805269.8109276718</v>
      </c>
      <c r="DZ13" s="4">
        <f t="shared" ref="DZ13:GK13" si="59">+DY13*(1+$BO$16)</f>
        <v>3843322.5090369484</v>
      </c>
      <c r="EA13" s="4">
        <f t="shared" si="59"/>
        <v>3881755.734127318</v>
      </c>
      <c r="EB13" s="4">
        <f t="shared" si="59"/>
        <v>3920573.2914685914</v>
      </c>
      <c r="EC13" s="4">
        <f t="shared" si="59"/>
        <v>3959779.0243832772</v>
      </c>
      <c r="ED13" s="4">
        <f t="shared" si="59"/>
        <v>3999376.81462711</v>
      </c>
      <c r="EE13" s="4">
        <f t="shared" si="59"/>
        <v>4039370.5827733814</v>
      </c>
      <c r="EF13" s="4">
        <f t="shared" si="59"/>
        <v>4079764.2886011153</v>
      </c>
      <c r="EG13" s="4">
        <f t="shared" si="59"/>
        <v>4120561.9314871267</v>
      </c>
      <c r="EH13" s="4">
        <f t="shared" si="59"/>
        <v>4161767.550801998</v>
      </c>
      <c r="EI13" s="4">
        <f t="shared" si="59"/>
        <v>4203385.2263100185</v>
      </c>
      <c r="EJ13" s="4">
        <f t="shared" si="59"/>
        <v>4245419.0785731189</v>
      </c>
      <c r="EK13" s="4">
        <f t="shared" si="59"/>
        <v>4287873.2693588501</v>
      </c>
      <c r="EL13" s="4">
        <f t="shared" si="59"/>
        <v>4330752.0020524384</v>
      </c>
      <c r="EM13" s="4">
        <f t="shared" si="59"/>
        <v>4374059.5220729625</v>
      </c>
      <c r="EN13" s="4">
        <f t="shared" si="59"/>
        <v>4417800.1172936922</v>
      </c>
      <c r="EO13" s="4">
        <f t="shared" si="59"/>
        <v>4461978.1184666287</v>
      </c>
      <c r="EP13" s="4">
        <f t="shared" si="59"/>
        <v>4506597.8996512955</v>
      </c>
      <c r="EQ13" s="4">
        <f t="shared" si="59"/>
        <v>4551663.8786478089</v>
      </c>
      <c r="ER13" s="4">
        <f t="shared" si="59"/>
        <v>4597180.5174342869</v>
      </c>
      <c r="ES13" s="4">
        <f t="shared" si="59"/>
        <v>4643152.3226086302</v>
      </c>
      <c r="ET13" s="4">
        <f t="shared" si="59"/>
        <v>4689583.8458347162</v>
      </c>
      <c r="EU13" s="4">
        <f t="shared" si="59"/>
        <v>4736479.6842930634</v>
      </c>
      <c r="EV13" s="4">
        <f t="shared" si="59"/>
        <v>4783844.4811359942</v>
      </c>
      <c r="EW13" s="4">
        <f t="shared" si="59"/>
        <v>4831682.9259473542</v>
      </c>
      <c r="EX13" s="4">
        <f t="shared" si="59"/>
        <v>4879999.755206828</v>
      </c>
      <c r="EY13" s="4">
        <f t="shared" si="59"/>
        <v>4928799.752758896</v>
      </c>
      <c r="EZ13" s="4">
        <f t="shared" si="59"/>
        <v>4978087.7502864851</v>
      </c>
      <c r="FA13" s="4">
        <f t="shared" si="59"/>
        <v>5027868.6277893502</v>
      </c>
      <c r="FB13" s="4">
        <f t="shared" si="59"/>
        <v>5078147.3140672436</v>
      </c>
      <c r="FC13" s="4">
        <f t="shared" si="59"/>
        <v>5128928.7872079164</v>
      </c>
      <c r="FD13" s="4">
        <f t="shared" si="59"/>
        <v>5180218.0750799952</v>
      </c>
      <c r="FE13" s="4">
        <f t="shared" si="59"/>
        <v>5232020.2558307955</v>
      </c>
      <c r="FF13" s="4">
        <f t="shared" si="59"/>
        <v>5284340.4583891034</v>
      </c>
      <c r="FG13" s="4">
        <f t="shared" si="59"/>
        <v>5337183.8629729943</v>
      </c>
      <c r="FH13" s="4">
        <f t="shared" si="59"/>
        <v>5390555.7016027244</v>
      </c>
      <c r="FI13" s="4">
        <f t="shared" si="59"/>
        <v>5444461.2586187515</v>
      </c>
      <c r="FJ13" s="4">
        <f t="shared" si="59"/>
        <v>5498905.8712049387</v>
      </c>
      <c r="FK13" s="4">
        <f t="shared" si="59"/>
        <v>5553894.9299169881</v>
      </c>
      <c r="FL13" s="4">
        <f t="shared" si="59"/>
        <v>5609433.8792161578</v>
      </c>
      <c r="FM13" s="4">
        <f t="shared" si="59"/>
        <v>5665528.2180083198</v>
      </c>
      <c r="FN13" s="4">
        <f t="shared" si="59"/>
        <v>5722183.5001884028</v>
      </c>
      <c r="FO13" s="4">
        <f t="shared" si="59"/>
        <v>5779405.3351902869</v>
      </c>
      <c r="FP13" s="4">
        <f t="shared" si="59"/>
        <v>5837199.3885421902</v>
      </c>
      <c r="FQ13" s="4">
        <f t="shared" si="59"/>
        <v>5895571.3824276123</v>
      </c>
      <c r="FR13" s="4">
        <f t="shared" si="59"/>
        <v>5954527.0962518882</v>
      </c>
      <c r="FS13" s="4">
        <f t="shared" si="59"/>
        <v>6014072.3672144068</v>
      </c>
      <c r="FT13" s="4">
        <f t="shared" si="59"/>
        <v>6074213.090886551</v>
      </c>
      <c r="FU13" s="4">
        <f t="shared" si="59"/>
        <v>6134955.2217954164</v>
      </c>
      <c r="FV13" s="4">
        <f t="shared" si="59"/>
        <v>6196304.7740133703</v>
      </c>
      <c r="FW13" s="4">
        <f t="shared" si="59"/>
        <v>6258267.8217535038</v>
      </c>
      <c r="FX13" s="4">
        <f t="shared" si="59"/>
        <v>6320850.4999710387</v>
      </c>
      <c r="FY13" s="4">
        <f t="shared" si="59"/>
        <v>6384059.0049707489</v>
      </c>
      <c r="FZ13" s="4">
        <f t="shared" si="59"/>
        <v>6447899.5950204562</v>
      </c>
      <c r="GA13" s="4">
        <f t="shared" si="59"/>
        <v>6512378.5909706606</v>
      </c>
      <c r="GB13" s="4">
        <f t="shared" si="59"/>
        <v>6577502.3768803673</v>
      </c>
      <c r="GC13" s="4">
        <f t="shared" si="59"/>
        <v>6643277.4006491713</v>
      </c>
      <c r="GD13" s="4">
        <f t="shared" si="59"/>
        <v>6709710.1746556628</v>
      </c>
      <c r="GE13" s="4">
        <f t="shared" si="59"/>
        <v>6776807.2764022192</v>
      </c>
      <c r="GF13" s="4">
        <f t="shared" si="59"/>
        <v>6844575.3491662415</v>
      </c>
      <c r="GG13" s="4">
        <f t="shared" si="59"/>
        <v>6913021.1026579039</v>
      </c>
      <c r="GH13" s="4">
        <f t="shared" si="59"/>
        <v>6982151.3136844831</v>
      </c>
      <c r="GI13" s="4">
        <f t="shared" si="59"/>
        <v>7051972.8268213281</v>
      </c>
      <c r="GJ13" s="4">
        <f t="shared" si="59"/>
        <v>7122492.5550895417</v>
      </c>
      <c r="GK13" s="4">
        <f t="shared" si="59"/>
        <v>7193717.4806404375</v>
      </c>
      <c r="GL13" s="4">
        <f t="shared" ref="GL13:HW13" si="60">+GK13*(1+$BO$16)</f>
        <v>7265654.6554468423</v>
      </c>
      <c r="GM13" s="4">
        <f t="shared" si="60"/>
        <v>7338311.2020013109</v>
      </c>
      <c r="GN13" s="4">
        <f t="shared" si="60"/>
        <v>7411694.3140213238</v>
      </c>
      <c r="GO13" s="4">
        <f t="shared" si="60"/>
        <v>7485811.2571615372</v>
      </c>
      <c r="GP13" s="4">
        <f t="shared" si="60"/>
        <v>7560669.3697331529</v>
      </c>
      <c r="GQ13" s="4">
        <f t="shared" si="60"/>
        <v>7636276.0634304844</v>
      </c>
      <c r="GR13" s="4">
        <f t="shared" si="60"/>
        <v>7712638.8240647893</v>
      </c>
      <c r="GS13" s="4">
        <f t="shared" si="60"/>
        <v>7789765.2123054368</v>
      </c>
      <c r="GT13" s="4">
        <f t="shared" si="60"/>
        <v>7867662.8644284913</v>
      </c>
      <c r="GU13" s="4">
        <f t="shared" si="60"/>
        <v>7946339.4930727761</v>
      </c>
      <c r="GV13" s="4">
        <f t="shared" si="60"/>
        <v>8025802.8880035039</v>
      </c>
      <c r="GW13" s="4">
        <f t="shared" si="60"/>
        <v>8106060.9168835394</v>
      </c>
      <c r="GX13" s="4">
        <f t="shared" si="60"/>
        <v>8187121.5260523753</v>
      </c>
      <c r="GY13" s="4">
        <f t="shared" si="60"/>
        <v>8268992.7413128987</v>
      </c>
      <c r="GZ13" s="4">
        <f t="shared" si="60"/>
        <v>8351682.6687260279</v>
      </c>
      <c r="HA13" s="4">
        <f t="shared" si="60"/>
        <v>8435199.4954132885</v>
      </c>
      <c r="HB13" s="4">
        <f t="shared" si="60"/>
        <v>8519551.4903674219</v>
      </c>
      <c r="HC13" s="4">
        <f t="shared" si="60"/>
        <v>8604747.0052710958</v>
      </c>
      <c r="HD13" s="4">
        <f t="shared" si="60"/>
        <v>8690794.4753238074</v>
      </c>
      <c r="HE13" s="4">
        <f t="shared" si="60"/>
        <v>8777702.4200770464</v>
      </c>
      <c r="HF13" s="4">
        <f t="shared" si="60"/>
        <v>8865479.4442778174</v>
      </c>
      <c r="HG13" s="4">
        <f t="shared" si="60"/>
        <v>8954134.2387205958</v>
      </c>
      <c r="HH13" s="4">
        <f t="shared" si="60"/>
        <v>9043675.5811078027</v>
      </c>
      <c r="HI13" s="4">
        <f t="shared" si="60"/>
        <v>9134112.3369188812</v>
      </c>
      <c r="HJ13" s="4">
        <f t="shared" si="60"/>
        <v>9225453.4602880701</v>
      </c>
      <c r="HK13" s="4">
        <f t="shared" si="60"/>
        <v>9317707.9948909506</v>
      </c>
      <c r="HL13" s="4">
        <f t="shared" si="60"/>
        <v>9410885.0748398602</v>
      </c>
      <c r="HM13" s="4">
        <f t="shared" si="60"/>
        <v>9504993.9255882595</v>
      </c>
      <c r="HN13" s="4">
        <f t="shared" si="60"/>
        <v>9600043.8648441415</v>
      </c>
      <c r="HO13" s="4">
        <f t="shared" si="60"/>
        <v>9696044.3034925833</v>
      </c>
      <c r="HP13" s="4">
        <f t="shared" si="60"/>
        <v>9793004.7465275098</v>
      </c>
      <c r="HQ13" s="4">
        <f t="shared" si="60"/>
        <v>9890934.7939927857</v>
      </c>
      <c r="HR13" s="4">
        <f t="shared" si="60"/>
        <v>9989844.1419327129</v>
      </c>
      <c r="HS13" s="4">
        <f t="shared" si="60"/>
        <v>10089742.58335204</v>
      </c>
      <c r="HT13" s="4">
        <f t="shared" si="60"/>
        <v>10190640.009185562</v>
      </c>
      <c r="HU13" s="4">
        <f t="shared" si="60"/>
        <v>10292546.409277417</v>
      </c>
      <c r="HV13" s="4">
        <f t="shared" si="60"/>
        <v>10395471.873370191</v>
      </c>
      <c r="HW13" s="4">
        <f t="shared" si="60"/>
        <v>10499426.592103893</v>
      </c>
    </row>
    <row r="14" spans="1:231" x14ac:dyDescent="0.2">
      <c r="B14" t="s">
        <v>30</v>
      </c>
      <c r="C14" s="5">
        <f>+C13/C15</f>
        <v>1.8450443501735441</v>
      </c>
      <c r="D14" s="5">
        <f>+D13/D15</f>
        <v>2.3008098727342845</v>
      </c>
      <c r="E14" s="5">
        <f>+E13/E15</f>
        <v>2.9426918627072887</v>
      </c>
      <c r="F14" s="5">
        <f>+F13/F15</f>
        <v>3.0839182414192057</v>
      </c>
      <c r="G14" s="5">
        <f>+G13/G15</f>
        <v>3.045929582353168</v>
      </c>
      <c r="H14" s="5">
        <f>+H13/H15</f>
        <v>2.251523332047821</v>
      </c>
      <c r="I14" s="5">
        <f>+I13/I15</f>
        <v>2.9046278441959119</v>
      </c>
      <c r="J14" s="5">
        <f>+J13/J15</f>
        <v>2.8091785576552257</v>
      </c>
      <c r="K14" s="5">
        <f>+K13/K15</f>
        <v>2.4987659082144233</v>
      </c>
      <c r="L14" s="5">
        <f>+L13/L15</f>
        <v>2.7970690320092557</v>
      </c>
      <c r="M14" s="5">
        <f>+M13/M15</f>
        <v>3.7327034323177788</v>
      </c>
      <c r="N14" s="5">
        <f>+N13/N15</f>
        <v>3.865329733898959</v>
      </c>
      <c r="O14" s="5">
        <f>+O13/O15</f>
        <v>3.3791361357500964</v>
      </c>
      <c r="P14" s="5">
        <f>+P13/P15</f>
        <v>2.5557655225607405</v>
      </c>
      <c r="Q14" s="5">
        <f>+Q13/Q15</f>
        <v>3.4689163131507907</v>
      </c>
      <c r="R14" s="5">
        <f>+R13/R15</f>
        <v>3.8297724643270343</v>
      </c>
      <c r="S14" s="5">
        <f t="shared" ref="S14" si="61">+S13/S15</f>
        <v>3.4627072888546087</v>
      </c>
      <c r="T14" s="5">
        <f>+T13/T15</f>
        <v>2.7880061704589281</v>
      </c>
      <c r="U14" s="5">
        <f>+U13/U15</f>
        <v>3.4360971847281143</v>
      </c>
      <c r="V14" s="5">
        <f>+V13/V15</f>
        <v>3.8567296567682221</v>
      </c>
      <c r="W14" s="5">
        <f>+W13/W15</f>
        <v>2.3674122637871191</v>
      </c>
      <c r="X14" s="5">
        <f>+X13/X15</f>
        <v>2.5752410335518703</v>
      </c>
      <c r="Y14" s="5">
        <f>+Y13/Y15</f>
        <v>3.8990744311608174</v>
      </c>
      <c r="Z14" s="5">
        <f>+Z13/Z15</f>
        <v>4.4765908214423451</v>
      </c>
      <c r="AA14" s="5">
        <f>+AA13/AA15</f>
        <v>4.5145777092171233</v>
      </c>
      <c r="AB14" s="5">
        <f>+AB13/AB15</f>
        <v>4.6622445044350176</v>
      </c>
      <c r="AC14" s="5">
        <f>+AC13/AC15</f>
        <v>5.2980717315850363</v>
      </c>
      <c r="AD14" s="5">
        <f>+AD13/AD15</f>
        <v>5.5080601619745471</v>
      </c>
      <c r="AE14" s="5">
        <f>+AE13/AE15</f>
        <v>5.3890860007713073</v>
      </c>
      <c r="AF14" s="5">
        <f>+AF13/AF15</f>
        <v>5.1863092942537605</v>
      </c>
      <c r="AG14" s="5">
        <f>+AG13/AG15</f>
        <v>6.0347088314693407</v>
      </c>
      <c r="AH14" s="5">
        <f>+AH13/AH15</f>
        <v>6.4162360200539919</v>
      </c>
      <c r="AI14" s="5">
        <f>+AI13/AI15</f>
        <v>7.854801388353259</v>
      </c>
      <c r="AJ14" s="5">
        <f>+AJ13/AJ15</f>
        <v>9.1473253885610699</v>
      </c>
      <c r="AK14" s="5">
        <f>+AK13/AK15</f>
        <v>10.836052296656254</v>
      </c>
      <c r="AL14" s="5">
        <f>+AL13/AL15</f>
        <v>11.396004473755255</v>
      </c>
      <c r="AM14" s="5">
        <f>+AM13/AM15</f>
        <v>7.9795595665085424</v>
      </c>
      <c r="AN14" s="5">
        <f>+AN13/AN15</f>
        <v>7.0100659493231516</v>
      </c>
      <c r="AO14" s="5">
        <f>+AO13/AO15</f>
        <v>8.1246480774422469</v>
      </c>
      <c r="AP14" s="5">
        <f>+AP13/AP15</f>
        <v>9.1885147903891404</v>
      </c>
      <c r="AQ14" s="5">
        <f>+AQ13/AQ15</f>
        <v>8.6907443116081762</v>
      </c>
      <c r="AR14" s="5">
        <f>+AR13/AR15</f>
        <v>9.5998997339092202</v>
      </c>
      <c r="AS14" s="5">
        <f>+AS13/AS15</f>
        <v>10.357946547494386</v>
      </c>
      <c r="AT14" s="5">
        <f>+AT13/AT15</f>
        <v>11.649266635494198</v>
      </c>
      <c r="AV14" s="5">
        <f t="shared" ref="AV14" si="62">+AV13/AV15</f>
        <v>10.172464327034323</v>
      </c>
      <c r="AW14" s="5">
        <f t="shared" ref="AW14" si="63">+AW13/AW15</f>
        <v>11.011270620221556</v>
      </c>
      <c r="AX14" s="5">
        <f t="shared" ref="AX14" si="64">+AX13/AX15</f>
        <v>12.893868106440417</v>
      </c>
      <c r="AY14" s="5">
        <f t="shared" ref="AY14:BF14" si="65">+AY13/AY15</f>
        <v>13.233590435788662</v>
      </c>
      <c r="AZ14" s="5">
        <f t="shared" si="65"/>
        <v>13.543540300809873</v>
      </c>
      <c r="BA14" s="5">
        <f t="shared" si="65"/>
        <v>13.318318549942152</v>
      </c>
      <c r="BB14" s="5">
        <f t="shared" si="65"/>
        <v>19.982954107211725</v>
      </c>
      <c r="BC14" s="5">
        <f t="shared" si="65"/>
        <v>23.026340146548399</v>
      </c>
      <c r="BD14" s="5">
        <f t="shared" si="65"/>
        <v>39.234108198270292</v>
      </c>
      <c r="BE14" s="5">
        <f t="shared" si="65"/>
        <v>32.302788383663078</v>
      </c>
      <c r="BF14" s="5">
        <f t="shared" si="65"/>
        <v>40.297910590633784</v>
      </c>
      <c r="BG14" s="5">
        <f t="shared" ref="BG14" si="66">+BG13/BG15</f>
        <v>46.198845345999224</v>
      </c>
      <c r="BH14" s="5">
        <f t="shared" ref="BH14" si="67">+BH13/BH15</f>
        <v>51.185676854751463</v>
      </c>
      <c r="BI14" s="5">
        <f t="shared" ref="BI14" si="68">+BI13/BI15</f>
        <v>56.689538863086533</v>
      </c>
      <c r="BJ14" s="5">
        <f t="shared" ref="BJ14" si="69">+BJ13/BJ15</f>
        <v>62.763051788398116</v>
      </c>
      <c r="BK14" s="5">
        <f t="shared" ref="BK14" si="70">+BK13/BK15</f>
        <v>69.464143958191016</v>
      </c>
      <c r="BL14" s="5">
        <f t="shared" ref="BL14" si="71">+BL13/BL15</f>
        <v>76.856584694510829</v>
      </c>
    </row>
    <row r="15" spans="1:231" x14ac:dyDescent="0.2">
      <c r="B15" t="s">
        <v>29</v>
      </c>
      <c r="C15" s="4">
        <v>25930</v>
      </c>
      <c r="D15" s="4">
        <v>25930</v>
      </c>
      <c r="E15" s="4">
        <v>25930</v>
      </c>
      <c r="F15" s="4">
        <v>25930</v>
      </c>
      <c r="G15" s="4">
        <v>25931</v>
      </c>
      <c r="H15" s="4">
        <v>25930</v>
      </c>
      <c r="I15" s="4">
        <v>25930</v>
      </c>
      <c r="J15" s="4">
        <v>25930</v>
      </c>
      <c r="K15" s="4">
        <v>25930</v>
      </c>
      <c r="L15" s="4">
        <v>25930</v>
      </c>
      <c r="M15" s="4">
        <v>25930</v>
      </c>
      <c r="N15" s="4">
        <v>25930</v>
      </c>
      <c r="O15" s="4">
        <v>25930</v>
      </c>
      <c r="P15" s="4">
        <v>25930</v>
      </c>
      <c r="Q15" s="4">
        <v>25930</v>
      </c>
      <c r="R15" s="4">
        <v>25930</v>
      </c>
      <c r="S15" s="4">
        <v>25930</v>
      </c>
      <c r="T15" s="4">
        <v>25930</v>
      </c>
      <c r="U15" s="4">
        <v>25930</v>
      </c>
      <c r="V15" s="4">
        <v>25930</v>
      </c>
      <c r="W15" s="4">
        <v>25930</v>
      </c>
      <c r="X15" s="4">
        <v>25930</v>
      </c>
      <c r="Y15" s="4">
        <v>25930</v>
      </c>
      <c r="Z15" s="4">
        <v>25930</v>
      </c>
      <c r="AA15" s="4">
        <v>25930</v>
      </c>
      <c r="AB15" s="4">
        <v>25930</v>
      </c>
      <c r="AC15" s="4">
        <v>25930</v>
      </c>
      <c r="AD15" s="4">
        <v>25930</v>
      </c>
      <c r="AE15" s="4">
        <v>25930</v>
      </c>
      <c r="AF15" s="4">
        <v>25930</v>
      </c>
      <c r="AG15" s="4">
        <v>25930</v>
      </c>
      <c r="AH15" s="4">
        <v>25930</v>
      </c>
      <c r="AI15" s="4">
        <v>25930</v>
      </c>
      <c r="AJ15" s="4">
        <v>25929</v>
      </c>
      <c r="AK15" s="4">
        <v>25929</v>
      </c>
      <c r="AL15" s="4">
        <v>25929</v>
      </c>
      <c r="AM15" s="4">
        <v>25929</v>
      </c>
      <c r="AN15" s="4">
        <v>25929</v>
      </c>
      <c r="AO15" s="4">
        <v>25929</v>
      </c>
      <c r="AP15" s="4">
        <v>25929</v>
      </c>
      <c r="AQ15" s="4">
        <v>25930</v>
      </c>
      <c r="AR15" s="4">
        <v>25931</v>
      </c>
      <c r="AS15" s="4">
        <f>+AR15</f>
        <v>25931</v>
      </c>
      <c r="AT15" s="4">
        <f>+AS15</f>
        <v>25931</v>
      </c>
      <c r="AV15" s="2">
        <f>AVERAGE(C15:F15)</f>
        <v>25930</v>
      </c>
      <c r="AW15" s="2">
        <f>AVERAGE(G15:J15)</f>
        <v>25930.25</v>
      </c>
      <c r="AX15" s="2">
        <f>AVERAGE(K15:N15)</f>
        <v>25930</v>
      </c>
      <c r="AY15" s="2">
        <f>AVERAGE(O15:R15)</f>
        <v>25930</v>
      </c>
      <c r="AZ15" s="2">
        <f>AVERAGE(S15:V15)</f>
        <v>25930</v>
      </c>
      <c r="BA15" s="2">
        <f>AVERAGE(W15:Z15)</f>
        <v>25930</v>
      </c>
      <c r="BB15" s="2">
        <f>AVERAGE(AA15:AD15)</f>
        <v>25930</v>
      </c>
      <c r="BC15" s="2">
        <f>AVERAGE(AE15:AH15)</f>
        <v>25930</v>
      </c>
      <c r="BD15" s="2">
        <f>AVERAGE(AI15:AL15)</f>
        <v>25929.25</v>
      </c>
      <c r="BE15" s="2">
        <f>AVERAGE(AM15:AP15)</f>
        <v>25929</v>
      </c>
      <c r="BF15" s="2">
        <f>AVERAGE(AQ15:AT15)</f>
        <v>25930.75</v>
      </c>
      <c r="BG15" s="2">
        <f>+BF15</f>
        <v>25930.75</v>
      </c>
      <c r="BH15" s="2">
        <f>+BG15</f>
        <v>25930.75</v>
      </c>
      <c r="BI15" s="2">
        <f t="shared" ref="BI15:BO15" si="72">+BH15</f>
        <v>25930.75</v>
      </c>
      <c r="BJ15" s="2">
        <f t="shared" si="72"/>
        <v>25930.75</v>
      </c>
      <c r="BK15" s="2">
        <f t="shared" si="72"/>
        <v>25930.75</v>
      </c>
      <c r="BL15" s="2">
        <f t="shared" si="72"/>
        <v>25930.75</v>
      </c>
      <c r="BM15" s="2"/>
      <c r="BN15" s="2"/>
      <c r="BO15" s="2"/>
    </row>
    <row r="16" spans="1:231" x14ac:dyDescent="0.2">
      <c r="BN16" t="s">
        <v>71</v>
      </c>
      <c r="BO16" s="14">
        <v>0.01</v>
      </c>
    </row>
    <row r="17" spans="2:67" s="7" customFormat="1" x14ac:dyDescent="0.2">
      <c r="B17" s="7" t="s">
        <v>32</v>
      </c>
      <c r="C17" s="8"/>
      <c r="D17" s="8"/>
      <c r="E17" s="8"/>
      <c r="F17" s="8"/>
      <c r="G17" s="10">
        <f t="shared" ref="G17" si="73">G3/C3-1</f>
        <v>0.49805350335661025</v>
      </c>
      <c r="H17" s="10">
        <f t="shared" ref="H17" si="74">H3/D3-1</f>
        <v>0.12249414001671943</v>
      </c>
      <c r="I17" s="10">
        <f t="shared" ref="I17" si="75">I3/E3-1</f>
        <v>1.6532009241852386E-2</v>
      </c>
      <c r="J17" s="10">
        <f t="shared" ref="J17" si="76">J3/F3-1</f>
        <v>-8.5398681472759863E-2</v>
      </c>
      <c r="K17" s="10">
        <f t="shared" ref="K17" si="77">K3/G3-1</f>
        <v>-8.3496221299440676E-2</v>
      </c>
      <c r="L17" s="10">
        <f t="shared" ref="L17" si="78">L3/H3-1</f>
        <v>7.9682632398753839E-2</v>
      </c>
      <c r="M17" s="10">
        <f t="shared" ref="M17" si="79">M3/I3-1</f>
        <v>0.22541116679607542</v>
      </c>
      <c r="N17" s="10">
        <f t="shared" ref="N17" si="80">N3/J3-1</f>
        <v>0.28847079865171632</v>
      </c>
      <c r="O17" s="10">
        <f t="shared" ref="O17" si="81">O3/K3-1</f>
        <v>0.14948278827489614</v>
      </c>
      <c r="P17" s="10">
        <f t="shared" ref="P17" si="82">P3/L3-1</f>
        <v>-3.5859519408502738E-2</v>
      </c>
      <c r="Q17" s="10">
        <f t="shared" ref="Q17" si="83">Q3/M3-1</f>
        <v>-3.1869465373301709E-2</v>
      </c>
      <c r="R17" s="10">
        <f t="shared" ref="R17" si="84">R3/N3-1</f>
        <v>5.8510374599106907E-2</v>
      </c>
      <c r="S17" s="10">
        <f t="shared" ref="S17" si="85">S3/O3-1</f>
        <v>6.0556443821233374E-2</v>
      </c>
      <c r="T17" s="10">
        <f t="shared" ref="T17:AK17" si="86">T3/P3-1</f>
        <v>9.0808768517133043E-2</v>
      </c>
      <c r="U17" s="10">
        <f t="shared" si="86"/>
        <v>3.2688501310951246E-2</v>
      </c>
      <c r="V17" s="10">
        <f t="shared" si="86"/>
        <v>4.3956479446626062E-2</v>
      </c>
      <c r="W17" s="10">
        <f t="shared" si="86"/>
        <v>-0.11840986137480403</v>
      </c>
      <c r="X17" s="10">
        <f t="shared" si="86"/>
        <v>3.3106706219242499E-2</v>
      </c>
      <c r="Y17" s="10">
        <f t="shared" si="86"/>
        <v>0.12558959546453208</v>
      </c>
      <c r="Z17" s="10">
        <f t="shared" si="86"/>
        <v>9.4785192445068667E-2</v>
      </c>
      <c r="AA17" s="10">
        <f t="shared" si="86"/>
        <v>0.42017064159777595</v>
      </c>
      <c r="AB17" s="10">
        <f t="shared" si="86"/>
        <v>0.28921281831044943</v>
      </c>
      <c r="AC17" s="10">
        <f t="shared" si="86"/>
        <v>0.21628418843522335</v>
      </c>
      <c r="AD17" s="10">
        <f t="shared" si="86"/>
        <v>0.13963062316186314</v>
      </c>
      <c r="AE17" s="10">
        <f t="shared" si="86"/>
        <v>0.166817451552977</v>
      </c>
      <c r="AF17" s="10">
        <f t="shared" si="86"/>
        <v>0.19776697060499071</v>
      </c>
      <c r="AG17" s="10">
        <f t="shared" si="86"/>
        <v>0.16341400459001298</v>
      </c>
      <c r="AH17" s="10">
        <f t="shared" si="86"/>
        <v>0.21203043705553859</v>
      </c>
      <c r="AI17" s="10">
        <f t="shared" si="86"/>
        <v>0.35502883474517821</v>
      </c>
      <c r="AJ17" s="10">
        <f t="shared" si="86"/>
        <v>0.43530344355022899</v>
      </c>
      <c r="AK17" s="10">
        <f t="shared" si="86"/>
        <v>0.47862281181949062</v>
      </c>
      <c r="AL17" s="10">
        <f t="shared" ref="AL17:AO17" si="87">AL3/AH3-1</f>
        <v>0.4275392581739843</v>
      </c>
      <c r="AM17" s="10">
        <f t="shared" si="87"/>
        <v>3.5752103544054226E-2</v>
      </c>
      <c r="AN17" s="10">
        <f t="shared" si="87"/>
        <v>-9.9786385991713744E-2</v>
      </c>
      <c r="AO17" s="10">
        <f t="shared" si="87"/>
        <v>-0.10830933128051901</v>
      </c>
      <c r="AP17" s="10">
        <f>AP3/AL3-1</f>
        <v>-4.7959177148504395E-6</v>
      </c>
      <c r="AQ17" s="10">
        <f>AQ3/AM3-1</f>
        <v>0.1651701718134686</v>
      </c>
      <c r="AR17" s="10">
        <f>AR3/AN3-1</f>
        <v>0.40069170474231597</v>
      </c>
      <c r="AS17" s="10">
        <f>AS3/AO3-1</f>
        <v>0.2831463649321726</v>
      </c>
      <c r="AT17" s="10">
        <f>AT3/AP3-1</f>
        <v>0.25</v>
      </c>
      <c r="AW17" s="12">
        <f t="shared" ref="AW17:AZ17" si="88">+AW3/AV3-1</f>
        <v>0.10578181084050198</v>
      </c>
      <c r="AX17" s="12">
        <f t="shared" si="88"/>
        <v>0.12381905329835208</v>
      </c>
      <c r="AY17" s="12">
        <f t="shared" si="88"/>
        <v>3.112967303768821E-2</v>
      </c>
      <c r="AZ17" s="12">
        <f>+AZ3/AY3-1</f>
        <v>5.5273585166254469E-2</v>
      </c>
      <c r="BA17" s="12">
        <f>+BA3/AZ3-1</f>
        <v>3.7335890192093935E-2</v>
      </c>
      <c r="BB17" s="12">
        <f>+BB3/BA3-1</f>
        <v>0.25165773351962883</v>
      </c>
      <c r="BC17" s="12">
        <f>+BC3/BB3-1</f>
        <v>0.18529704947900139</v>
      </c>
      <c r="BD17" s="12">
        <f>+BD3/BC3-1</f>
        <v>0.42614943162311048</v>
      </c>
      <c r="BE17" s="12">
        <f>+BE3/BD3-1</f>
        <v>-4.5123638903109775E-2</v>
      </c>
      <c r="BF17" s="12">
        <f>+BF3/BE3-1</f>
        <v>0.27194241643681805</v>
      </c>
      <c r="BG17" s="12">
        <f t="shared" ref="BG17:BL17" si="89">+BG3/BF3-1</f>
        <v>0.10000000000000009</v>
      </c>
      <c r="BH17" s="12">
        <f t="shared" si="89"/>
        <v>0.10000000000000009</v>
      </c>
      <c r="BI17" s="12">
        <f t="shared" si="89"/>
        <v>0.10000000000000009</v>
      </c>
      <c r="BJ17" s="12">
        <f t="shared" si="89"/>
        <v>0.10000000000000009</v>
      </c>
      <c r="BK17" s="12">
        <f t="shared" si="89"/>
        <v>0.10000000000000009</v>
      </c>
      <c r="BL17" s="12">
        <f t="shared" si="89"/>
        <v>0.10000000000000009</v>
      </c>
      <c r="BN17" s="7" t="s">
        <v>69</v>
      </c>
      <c r="BO17" s="12">
        <v>7.0000000000000007E-2</v>
      </c>
    </row>
    <row r="18" spans="2:67" x14ac:dyDescent="0.2">
      <c r="B18" t="s">
        <v>31</v>
      </c>
      <c r="C18" s="6">
        <f t="shared" ref="C18:F18" si="90">C5/C3</f>
        <v>0.47496542185338864</v>
      </c>
      <c r="D18" s="6">
        <f t="shared" si="90"/>
        <v>0.49826522639478532</v>
      </c>
      <c r="E18" s="6">
        <f t="shared" si="90"/>
        <v>0.50503948834962142</v>
      </c>
      <c r="F18" s="6">
        <f t="shared" ref="F18:G18" si="91">F5/F3</f>
        <v>0.49685198250951595</v>
      </c>
      <c r="G18" s="6">
        <f t="shared" si="91"/>
        <v>0.49284794220704936</v>
      </c>
      <c r="H18" s="6">
        <f t="shared" ref="H18:I18" si="92">H5/H3</f>
        <v>0.48532418224299068</v>
      </c>
      <c r="I18" s="6">
        <f t="shared" si="92"/>
        <v>0.48156984541540199</v>
      </c>
      <c r="J18" s="6">
        <f t="shared" ref="J18:K18" si="93">J5/J3</f>
        <v>0.48607494177419197</v>
      </c>
      <c r="K18" s="6">
        <f t="shared" si="93"/>
        <v>0.44884640900267819</v>
      </c>
      <c r="L18" s="6">
        <f t="shared" ref="L18:M18" si="94">L5/L3</f>
        <v>0.51545917677291375</v>
      </c>
      <c r="M18" s="6">
        <f t="shared" si="94"/>
        <v>0.50709661067717338</v>
      </c>
      <c r="N18" s="6">
        <f t="shared" ref="N18:O18" si="95">N5/N3</f>
        <v>0.52286377832946263</v>
      </c>
      <c r="O18" s="6">
        <f t="shared" si="95"/>
        <v>0.51937891703788575</v>
      </c>
      <c r="P18" s="6">
        <f t="shared" ref="P18:Q18" si="96">P5/P3</f>
        <v>0.50832335777345505</v>
      </c>
      <c r="Q18" s="6">
        <f t="shared" si="96"/>
        <v>0.49931180014834969</v>
      </c>
      <c r="R18" s="6">
        <f t="shared" ref="R18:T18" si="97">R5/R3</f>
        <v>0.49986670029181829</v>
      </c>
      <c r="S18" s="6">
        <f t="shared" si="97"/>
        <v>0.50329935222247757</v>
      </c>
      <c r="T18" s="6">
        <f t="shared" ref="T18:AB18" si="98">T5/T3</f>
        <v>0.4781031910698057</v>
      </c>
      <c r="U18" s="6">
        <f t="shared" si="98"/>
        <v>0.47385422588228066</v>
      </c>
      <c r="V18" s="6">
        <f t="shared" si="98"/>
        <v>0.47664880198501575</v>
      </c>
      <c r="W18" s="6">
        <f t="shared" si="98"/>
        <v>0.41315202282537128</v>
      </c>
      <c r="X18" s="6">
        <f t="shared" si="98"/>
        <v>0.43041672372084533</v>
      </c>
      <c r="Y18" s="6">
        <f t="shared" si="98"/>
        <v>0.47573580849357605</v>
      </c>
      <c r="Z18" s="6">
        <f t="shared" si="98"/>
        <v>0.50183931886885835</v>
      </c>
      <c r="AA18" s="6">
        <f t="shared" si="98"/>
        <v>0.51763861209219664</v>
      </c>
      <c r="AB18" s="6">
        <f t="shared" ref="AB18:AE18" si="99">AB5/AB3</f>
        <v>0.52984721547220948</v>
      </c>
      <c r="AC18" s="6">
        <f t="shared" si="99"/>
        <v>0.53445596000291784</v>
      </c>
      <c r="AD18" s="6">
        <f t="shared" si="99"/>
        <v>0.54002262587370997</v>
      </c>
      <c r="AE18" s="6">
        <f t="shared" si="99"/>
        <v>0.52382384592036646</v>
      </c>
      <c r="AF18" s="6">
        <f t="shared" ref="AF18:AK18" si="100">AF5/AF3</f>
        <v>0.50033454701796343</v>
      </c>
      <c r="AG18" s="6">
        <f t="shared" si="100"/>
        <v>0.51304769323150157</v>
      </c>
      <c r="AH18" s="6">
        <f t="shared" si="100"/>
        <v>0.52661066343518437</v>
      </c>
      <c r="AI18" s="6">
        <f t="shared" si="100"/>
        <v>0.5563354755679365</v>
      </c>
      <c r="AJ18" s="6">
        <f t="shared" si="100"/>
        <v>0.59060809786180057</v>
      </c>
      <c r="AK18" s="6">
        <f t="shared" si="100"/>
        <v>0.60426296029304793</v>
      </c>
      <c r="AL18" s="6">
        <f>AL5/AL3</f>
        <v>0.62216641195014799</v>
      </c>
      <c r="AM18" s="6">
        <f>AM5/AM3</f>
        <v>0.5632745024408562</v>
      </c>
      <c r="AN18" s="6">
        <f>AN5/AN3</f>
        <v>0.54113521933445774</v>
      </c>
      <c r="AO18" s="6">
        <f>AO5/AO3</f>
        <v>0.5425737974477487</v>
      </c>
      <c r="AP18" s="6">
        <f>AP5/AP3</f>
        <v>0.53037988646409684</v>
      </c>
      <c r="AQ18" s="6">
        <f>AQ5/AQ3</f>
        <v>0.53068115091015855</v>
      </c>
      <c r="AR18" s="6">
        <f>AR5/AR3</f>
        <v>0.53172929874834818</v>
      </c>
      <c r="AS18" s="6">
        <f>AS5/AS3</f>
        <v>0.53</v>
      </c>
      <c r="AT18" s="6">
        <f>AT5/AT3</f>
        <v>0.53</v>
      </c>
      <c r="AV18" s="6">
        <f t="shared" ref="AV18:AY18" si="101">AV5/AV3</f>
        <v>0.49518226128268522</v>
      </c>
      <c r="AW18" s="6">
        <f t="shared" si="101"/>
        <v>0.48653996398327437</v>
      </c>
      <c r="AX18" s="6">
        <f t="shared" si="101"/>
        <v>0.50091039709348084</v>
      </c>
      <c r="AY18" s="6">
        <f t="shared" ref="AY18:BE18" si="102">AY5/AY3</f>
        <v>0.50624330526361017</v>
      </c>
      <c r="AZ18" s="6">
        <f t="shared" si="102"/>
        <v>0.48268206469576547</v>
      </c>
      <c r="BA18" s="6">
        <f t="shared" si="102"/>
        <v>0.46047561414412352</v>
      </c>
      <c r="BB18" s="6">
        <f t="shared" si="102"/>
        <v>0.53098924401999614</v>
      </c>
      <c r="BC18" s="6">
        <f t="shared" si="102"/>
        <v>0.51627142240686907</v>
      </c>
      <c r="BD18" s="6">
        <f t="shared" si="102"/>
        <v>0.5955918372395137</v>
      </c>
      <c r="BE18" s="6">
        <f t="shared" si="102"/>
        <v>0.54359598026771072</v>
      </c>
      <c r="BF18" s="6">
        <f>BF5/BF3</f>
        <v>0.53057040219774887</v>
      </c>
      <c r="BG18" s="6">
        <f t="shared" ref="BG18:BL18" si="103">BG5/BG3</f>
        <v>0.54</v>
      </c>
      <c r="BH18" s="6">
        <f t="shared" si="103"/>
        <v>0.54</v>
      </c>
      <c r="BI18" s="6">
        <f t="shared" si="103"/>
        <v>0.54</v>
      </c>
      <c r="BJ18" s="6">
        <f t="shared" si="103"/>
        <v>0.54</v>
      </c>
      <c r="BK18" s="6">
        <f t="shared" si="103"/>
        <v>0.54</v>
      </c>
      <c r="BL18" s="6">
        <f t="shared" si="103"/>
        <v>0.54</v>
      </c>
      <c r="BN18" t="s">
        <v>70</v>
      </c>
      <c r="BO18" s="2">
        <f>NPV(BO17,BG13:HV13)</f>
        <v>29685608.671620693</v>
      </c>
    </row>
  </sheetData>
  <hyperlinks>
    <hyperlink ref="A1" location="Main!A1" display="Main" xr:uid="{89582847-CFC0-4EB3-BE68-1D0CCC72304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2024-08-28T21:02:45Z</dcterms:created>
  <dcterms:modified xsi:type="dcterms:W3CDTF">2024-08-28T22:02:42Z</dcterms:modified>
</cp:coreProperties>
</file>