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showInkAnnotation="0" defaultThemeVersion="166925"/>
  <xr:revisionPtr revIDLastSave="0" documentId="13_ncr:1_{0D886367-CA27-402E-8627-29519AC555E3}" xr6:coauthVersionLast="47" xr6:coauthVersionMax="47" xr10:uidLastSave="{00000000-0000-0000-0000-000000000000}"/>
  <bookViews>
    <workbookView xWindow="-51060" yWindow="1170" windowWidth="31185" windowHeight="18630" activeTab="4" xr2:uid="{00000000-000D-0000-FFFF-FFFF00000000}"/>
  </bookViews>
  <sheets>
    <sheet name="Main" sheetId="1" r:id="rId1"/>
    <sheet name="Enterprise-Cloud" sheetId="10" r:id="rId2"/>
    <sheet name="Social-Dating" sheetId="9" r:id="rId3"/>
    <sheet name="Simulation-Technical Design" sheetId="11" r:id="rId4"/>
    <sheet name="Media-Games-Design" sheetId="8" r:id="rId5"/>
    <sheet name="Fintech" sheetId="7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7" l="1"/>
  <c r="H7" i="7"/>
  <c r="E7" i="7" s="1"/>
  <c r="G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G3" i="10" s="1"/>
  <c r="H4" i="9"/>
  <c r="G8" i="1"/>
  <c r="F18" i="8"/>
  <c r="E18" i="8"/>
  <c r="G18" i="8" l="1"/>
  <c r="S3" i="10"/>
  <c r="R3" i="10"/>
  <c r="P3" i="10"/>
  <c r="Q3" i="10"/>
  <c r="H7" i="11" l="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V5" i="1"/>
  <c r="U5" i="1"/>
  <c r="T5" i="1"/>
  <c r="G4" i="5" l="1"/>
  <c r="G12" i="5"/>
  <c r="G6" i="1"/>
  <c r="G4" i="8"/>
  <c r="G3" i="8"/>
  <c r="E9" i="1" a="1"/>
  <c r="E9" i="1" s="1"/>
  <c r="H7" i="1" l="1"/>
  <c r="F7" i="1"/>
  <c r="E7" i="1"/>
  <c r="O4" i="1"/>
  <c r="N4" i="1"/>
  <c r="M4" i="1"/>
  <c r="K4" i="1"/>
  <c r="L4" i="1" s="1"/>
  <c r="H4" i="1"/>
  <c r="G7" i="1" l="1"/>
  <c r="H5" i="1"/>
  <c r="W5" i="1"/>
  <c r="O5" i="1"/>
  <c r="N5" i="1"/>
  <c r="M5" i="1"/>
  <c r="K5" i="1"/>
  <c r="L5" i="1" s="1"/>
  <c r="L2" i="1" s="1"/>
  <c r="F3" i="5" l="1"/>
  <c r="G3" i="5" s="1"/>
  <c r="F5" i="5" a="1"/>
  <c r="F5" i="5" s="1"/>
  <c r="E5" i="5"/>
  <c r="F13" i="8"/>
  <c r="E13" i="8"/>
  <c r="F15" i="1"/>
  <c r="E15" i="1"/>
  <c r="G5" i="5" l="1"/>
  <c r="G13" i="8"/>
  <c r="G15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<sst xmlns="http://schemas.openxmlformats.org/spreadsheetml/2006/main" count="594" uniqueCount="345">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</sst>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1" fillId="0" borderId="0" applyNumberFormat="0" applyFill="0" applyBorder="0" applyAlignment="0" applyProtection="0"/>
  </cellStyleXfs>
  <cellXfs count="140">
    <xf numFmtId="0" fontId="0" fillId="0" borderId="0" xfId="0"/>
    <xf numFmtId="0" fontId="50" fillId="0" borderId="0" xfId="0" applyFont="1"/>
    <xf numFmtId="2" fontId="50" fillId="0" borderId="0" xfId="0" applyNumberFormat="1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50" fillId="0" borderId="0" xfId="0" applyFont="1" applyAlignment="1">
      <alignment horizontal="right"/>
    </xf>
    <xf numFmtId="0" fontId="52" fillId="0" borderId="0" xfId="1" applyFont="1"/>
    <xf numFmtId="0" fontId="49" fillId="0" borderId="0" xfId="0" applyFont="1"/>
    <xf numFmtId="3" fontId="49" fillId="0" borderId="0" xfId="0" applyNumberFormat="1" applyFont="1" applyAlignment="1">
      <alignment horizontal="right"/>
    </xf>
    <xf numFmtId="0" fontId="48" fillId="0" borderId="0" xfId="0" applyFont="1"/>
    <xf numFmtId="3" fontId="53" fillId="0" borderId="0" xfId="0" applyNumberFormat="1" applyFont="1" applyAlignment="1">
      <alignment horizontal="right"/>
    </xf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3" xfId="0" applyFont="1" applyBorder="1"/>
    <xf numFmtId="0" fontId="44" fillId="0" borderId="4" xfId="0" applyFont="1" applyBorder="1"/>
    <xf numFmtId="2" fontId="44" fillId="0" borderId="4" xfId="0" applyNumberFormat="1" applyFont="1" applyBorder="1" applyAlignment="1">
      <alignment horizontal="right"/>
    </xf>
    <xf numFmtId="3" fontId="44" fillId="0" borderId="4" xfId="0" applyNumberFormat="1" applyFont="1" applyBorder="1" applyAlignment="1">
      <alignment horizontal="right"/>
    </xf>
    <xf numFmtId="0" fontId="44" fillId="0" borderId="4" xfId="0" applyFont="1" applyBorder="1" applyAlignment="1">
      <alignment horizontal="right"/>
    </xf>
    <xf numFmtId="0" fontId="44" fillId="0" borderId="4" xfId="0" applyFont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44" fillId="0" borderId="0" xfId="0" applyFont="1"/>
    <xf numFmtId="2" fontId="44" fillId="0" borderId="0" xfId="0" applyNumberFormat="1" applyFont="1" applyAlignment="1">
      <alignment horizontal="right"/>
    </xf>
    <xf numFmtId="3" fontId="44" fillId="0" borderId="0" xfId="0" applyNumberFormat="1" applyFont="1" applyAlignment="1">
      <alignment horizontal="right"/>
    </xf>
    <xf numFmtId="0" fontId="44" fillId="0" borderId="0" xfId="0" applyFont="1" applyAlignment="1">
      <alignment horizontal="right"/>
    </xf>
    <xf numFmtId="0" fontId="44" fillId="0" borderId="0" xfId="0" applyFont="1" applyAlignment="1">
      <alignment horizontal="center"/>
    </xf>
    <xf numFmtId="0" fontId="44" fillId="0" borderId="1" xfId="0" applyFont="1" applyBorder="1" applyAlignment="1">
      <alignment horizontal="center"/>
    </xf>
    <xf numFmtId="0" fontId="44" fillId="0" borderId="2" xfId="0" applyFont="1" applyBorder="1" applyAlignment="1">
      <alignment horizontal="center"/>
    </xf>
    <xf numFmtId="4" fontId="44" fillId="0" borderId="0" xfId="0" applyNumberFormat="1" applyFont="1" applyAlignment="1">
      <alignment horizontal="center"/>
    </xf>
    <xf numFmtId="9" fontId="44" fillId="0" borderId="0" xfId="0" applyNumberFormat="1" applyFont="1" applyAlignment="1">
      <alignment horizontal="center"/>
    </xf>
    <xf numFmtId="164" fontId="44" fillId="0" borderId="1" xfId="0" applyNumberFormat="1" applyFont="1" applyBorder="1" applyAlignment="1">
      <alignment horizontal="center"/>
    </xf>
    <xf numFmtId="164" fontId="44" fillId="0" borderId="0" xfId="0" applyNumberFormat="1" applyFont="1" applyAlignment="1">
      <alignment horizontal="center"/>
    </xf>
    <xf numFmtId="164" fontId="44" fillId="0" borderId="2" xfId="0" applyNumberFormat="1" applyFont="1" applyBorder="1" applyAlignment="1">
      <alignment horizontal="center"/>
    </xf>
    <xf numFmtId="4" fontId="44" fillId="0" borderId="1" xfId="0" applyNumberFormat="1" applyFont="1" applyBorder="1" applyAlignment="1">
      <alignment horizontal="center"/>
    </xf>
    <xf numFmtId="4" fontId="44" fillId="0" borderId="2" xfId="0" applyNumberFormat="1" applyFont="1" applyBorder="1" applyAlignment="1">
      <alignment horizontal="center"/>
    </xf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9" fontId="42" fillId="0" borderId="0" xfId="0" applyNumberFormat="1" applyFont="1" applyAlignment="1">
      <alignment horizontal="center"/>
    </xf>
    <xf numFmtId="164" fontId="44" fillId="0" borderId="6" xfId="0" applyNumberFormat="1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0" fontId="39" fillId="0" borderId="0" xfId="0" applyFont="1"/>
    <xf numFmtId="4" fontId="44" fillId="0" borderId="0" xfId="0" applyNumberFormat="1" applyFont="1" applyAlignment="1">
      <alignment horizontal="right"/>
    </xf>
    <xf numFmtId="0" fontId="38" fillId="0" borderId="4" xfId="0" applyFont="1" applyBorder="1" applyAlignment="1">
      <alignment horizontal="right"/>
    </xf>
    <xf numFmtId="14" fontId="44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8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37" fillId="0" borderId="3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44" fillId="0" borderId="5" xfId="0" applyFont="1" applyBorder="1"/>
    <xf numFmtId="3" fontId="47" fillId="0" borderId="0" xfId="0" applyNumberFormat="1" applyFont="1"/>
    <xf numFmtId="0" fontId="36" fillId="0" borderId="0" xfId="0" applyFont="1"/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4" fillId="0" borderId="0" xfId="0" applyFont="1"/>
    <xf numFmtId="3" fontId="50" fillId="0" borderId="0" xfId="0" applyNumberFormat="1" applyFont="1"/>
    <xf numFmtId="3" fontId="53" fillId="0" borderId="0" xfId="0" applyNumberFormat="1" applyFont="1"/>
    <xf numFmtId="3" fontId="34" fillId="0" borderId="0" xfId="0" applyNumberFormat="1" applyFont="1"/>
    <xf numFmtId="4" fontId="50" fillId="0" borderId="0" xfId="0" applyNumberFormat="1" applyFont="1" applyAlignment="1">
      <alignment horizontal="right"/>
    </xf>
    <xf numFmtId="4" fontId="53" fillId="0" borderId="0" xfId="0" applyNumberFormat="1" applyFont="1" applyAlignment="1">
      <alignment horizontal="right"/>
    </xf>
    <xf numFmtId="0" fontId="33" fillId="0" borderId="0" xfId="0" applyFont="1"/>
    <xf numFmtId="0" fontId="32" fillId="0" borderId="0" xfId="0" applyFont="1"/>
    <xf numFmtId="0" fontId="54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14" fontId="47" fillId="0" borderId="0" xfId="0" applyNumberFormat="1" applyFont="1"/>
    <xf numFmtId="0" fontId="47" fillId="0" borderId="0" xfId="0" applyFont="1" applyAlignment="1">
      <alignment horizontal="right"/>
    </xf>
    <xf numFmtId="4" fontId="47" fillId="0" borderId="0" xfId="0" applyNumberFormat="1" applyFont="1" applyAlignment="1">
      <alignment horizontal="right"/>
    </xf>
    <xf numFmtId="3" fontId="47" fillId="0" borderId="0" xfId="0" applyNumberFormat="1" applyFont="1" applyAlignment="1">
      <alignment horizontal="right"/>
    </xf>
    <xf numFmtId="3" fontId="30" fillId="0" borderId="0" xfId="0" applyNumberFormat="1" applyFont="1"/>
    <xf numFmtId="0" fontId="30" fillId="0" borderId="0" xfId="0" applyFont="1"/>
    <xf numFmtId="0" fontId="30" fillId="0" borderId="3" xfId="0" applyFont="1" applyBorder="1"/>
    <xf numFmtId="0" fontId="30" fillId="0" borderId="4" xfId="0" applyFont="1" applyBorder="1"/>
    <xf numFmtId="2" fontId="30" fillId="0" borderId="4" xfId="0" applyNumberFormat="1" applyFont="1" applyBorder="1" applyAlignment="1">
      <alignment horizontal="right"/>
    </xf>
    <xf numFmtId="3" fontId="30" fillId="0" borderId="4" xfId="0" applyNumberFormat="1" applyFont="1" applyBorder="1" applyAlignment="1">
      <alignment horizontal="right"/>
    </xf>
    <xf numFmtId="0" fontId="30" fillId="0" borderId="4" xfId="0" applyFont="1" applyBorder="1" applyAlignment="1">
      <alignment horizontal="right"/>
    </xf>
    <xf numFmtId="0" fontId="30" fillId="0" borderId="4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29" fillId="0" borderId="0" xfId="0" applyFont="1"/>
    <xf numFmtId="3" fontId="29" fillId="0" borderId="0" xfId="0" applyNumberFormat="1" applyFont="1"/>
    <xf numFmtId="3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3" fontId="21" fillId="0" borderId="0" xfId="0" applyNumberFormat="1" applyFont="1"/>
    <xf numFmtId="0" fontId="21" fillId="0" borderId="0" xfId="0" applyFont="1"/>
    <xf numFmtId="3" fontId="20" fillId="0" borderId="0" xfId="0" applyNumberFormat="1" applyFont="1"/>
    <xf numFmtId="0" fontId="19" fillId="0" borderId="0" xfId="0" applyFont="1"/>
    <xf numFmtId="0" fontId="55" fillId="0" borderId="0" xfId="0" applyFont="1"/>
    <xf numFmtId="0" fontId="18" fillId="0" borderId="0" xfId="0" applyFont="1"/>
    <xf numFmtId="0" fontId="56" fillId="0" borderId="0" xfId="1" applyFont="1"/>
    <xf numFmtId="0" fontId="17" fillId="0" borderId="0" xfId="0" applyFont="1"/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14" fontId="30" fillId="0" borderId="0" xfId="0" applyNumberFormat="1" applyFont="1"/>
    <xf numFmtId="3" fontId="14" fillId="0" borderId="0" xfId="0" applyNumberFormat="1" applyFont="1"/>
    <xf numFmtId="0" fontId="13" fillId="0" borderId="0" xfId="0" applyFont="1"/>
    <xf numFmtId="3" fontId="13" fillId="0" borderId="0" xfId="0" applyNumberFormat="1" applyFont="1"/>
    <xf numFmtId="0" fontId="12" fillId="0" borderId="0" xfId="0" applyFont="1"/>
    <xf numFmtId="0" fontId="11" fillId="0" borderId="0" xfId="0" applyFont="1"/>
    <xf numFmtId="3" fontId="10" fillId="0" borderId="0" xfId="0" applyNumberFormat="1" applyFont="1"/>
    <xf numFmtId="0" fontId="9" fillId="0" borderId="0" xfId="0" applyFont="1"/>
    <xf numFmtId="0" fontId="8" fillId="0" borderId="0" xfId="0" applyFont="1"/>
    <xf numFmtId="3" fontId="7" fillId="0" borderId="0" xfId="0" applyNumberFormat="1" applyFont="1"/>
    <xf numFmtId="0" fontId="6" fillId="0" borderId="0" xfId="0" applyFont="1"/>
    <xf numFmtId="3" fontId="54" fillId="0" borderId="0" xfId="0" applyNumberFormat="1" applyFont="1"/>
    <xf numFmtId="0" fontId="52" fillId="0" borderId="1" xfId="1" applyFont="1" applyBorder="1"/>
    <xf numFmtId="9" fontId="44" fillId="0" borderId="2" xfId="0" applyNumberFormat="1" applyFont="1" applyBorder="1" applyAlignment="1">
      <alignment horizontal="center"/>
    </xf>
    <xf numFmtId="0" fontId="19" fillId="0" borderId="0" xfId="0" applyFont="1" applyAlignment="1">
      <alignment horizontal="right"/>
    </xf>
    <xf numFmtId="0" fontId="11" fillId="0" borderId="1" xfId="0" applyFont="1" applyBorder="1"/>
    <xf numFmtId="0" fontId="41" fillId="0" borderId="1" xfId="0" applyFont="1" applyBorder="1"/>
    <xf numFmtId="0" fontId="41" fillId="0" borderId="0" xfId="0" applyFont="1"/>
    <xf numFmtId="0" fontId="8" fillId="0" borderId="1" xfId="0" applyFont="1" applyBorder="1"/>
    <xf numFmtId="0" fontId="44" fillId="0" borderId="1" xfId="0" applyFont="1" applyBorder="1"/>
    <xf numFmtId="0" fontId="42" fillId="0" borderId="1" xfId="0" applyFont="1" applyBorder="1"/>
    <xf numFmtId="0" fontId="42" fillId="0" borderId="0" xfId="0" applyFont="1"/>
    <xf numFmtId="0" fontId="37" fillId="0" borderId="1" xfId="0" applyFont="1" applyBorder="1"/>
    <xf numFmtId="0" fontId="44" fillId="0" borderId="7" xfId="0" applyFont="1" applyBorder="1"/>
    <xf numFmtId="0" fontId="44" fillId="0" borderId="6" xfId="0" applyFont="1" applyBorder="1"/>
    <xf numFmtId="2" fontId="44" fillId="0" borderId="6" xfId="0" applyNumberFormat="1" applyFont="1" applyBorder="1" applyAlignment="1">
      <alignment horizontal="right"/>
    </xf>
    <xf numFmtId="3" fontId="44" fillId="0" borderId="6" xfId="0" applyNumberFormat="1" applyFont="1" applyBorder="1" applyAlignment="1">
      <alignment horizontal="right"/>
    </xf>
    <xf numFmtId="0" fontId="44" fillId="0" borderId="6" xfId="0" applyFont="1" applyBorder="1" applyAlignment="1">
      <alignment horizontal="right"/>
    </xf>
    <xf numFmtId="0" fontId="44" fillId="0" borderId="6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D25">
            <v>58.613331625494155</v>
          </cell>
          <cell r="AE25">
            <v>112.19701508394893</v>
          </cell>
        </row>
        <row r="28">
          <cell r="AM28">
            <v>0.11157127966737113</v>
          </cell>
        </row>
        <row r="30">
          <cell r="AM30">
            <v>0.10000000000000009</v>
          </cell>
        </row>
        <row r="32">
          <cell r="AM32">
            <v>8.2269013375310784E-2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2713</v>
          </cell>
        </row>
        <row r="5">
          <cell r="M5">
            <v>47025</v>
          </cell>
        </row>
        <row r="6">
          <cell r="M6">
            <v>0</v>
          </cell>
        </row>
      </sheetData>
      <sheetData sheetId="1">
        <row r="47">
          <cell r="AX47">
            <v>0.08</v>
          </cell>
        </row>
        <row r="48">
          <cell r="AX48">
            <v>-0.05</v>
          </cell>
        </row>
        <row r="49">
          <cell r="AX49">
            <v>0.01</v>
          </cell>
        </row>
        <row r="50">
          <cell r="AX50">
            <v>205.38135278325549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035420%20KS%20Naver.xlsx" TargetMode="External"/><Relationship Id="rId4" Type="http://schemas.openxmlformats.org/officeDocument/2006/relationships/hyperlink" Target="CSU%20CN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-0.52270932095672618</v>
      </c>
      <c r="P2" s="29" t="e">
        <f>AVERAGE(P4:P5)</f>
        <v>#DIV/0!</v>
      </c>
      <c r="Q2" s="37" t="e">
        <f>AVERAGE(Q4:Q5)</f>
        <v>#DIV/0!</v>
      </c>
      <c r="R2" s="37">
        <f>AVERAGE(R4:R5)</f>
        <v>1.6172956665887126</v>
      </c>
      <c r="S2" s="30">
        <f>AVERAGE(S4:S5)</f>
        <v>0.84489847765834514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8.2269013375310784E-2</v>
      </c>
      <c r="L5" s="28">
        <f>K5/D5-1</f>
        <v>-0.99921975518422501</v>
      </c>
      <c r="M5" s="28">
        <f>+[2]Model!$AM$29</f>
        <v>0</v>
      </c>
      <c r="N5" s="28">
        <f>+[2]Model!$AM$28</f>
        <v>0.11157127966737113</v>
      </c>
      <c r="O5" s="116">
        <f>+[2]Model!$AM$30</f>
        <v>0.10000000000000009</v>
      </c>
      <c r="P5" s="29" t="e">
        <f>+($G5/$H5)/T5</f>
        <v>#DIV/0!</v>
      </c>
      <c r="Q5" s="30" t="e">
        <f>+($G5/$H5)/U5</f>
        <v>#DIV/0!</v>
      </c>
      <c r="R5" s="30">
        <f>+($G5/$H5)/V5</f>
        <v>1.6172956665887126</v>
      </c>
      <c r="S5" s="31">
        <f>+($G5/$H5)/W5</f>
        <v>0.84489847765834514</v>
      </c>
      <c r="T5" s="32">
        <f>+[2]Model!AB25</f>
        <v>0</v>
      </c>
      <c r="U5" s="27">
        <f>+[2]Model!AC25</f>
        <v>0</v>
      </c>
      <c r="V5" s="27">
        <f>+[2]Model!AD25</f>
        <v>58.613331625494155</v>
      </c>
      <c r="W5" s="33">
        <f>+[2]Model!AE25</f>
        <v>112.19701508394893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7" t="s">
        <v>263</v>
      </c>
      <c r="B8" s="115" t="s">
        <v>309</v>
      </c>
      <c r="C8" s="107" t="s">
        <v>310</v>
      </c>
      <c r="D8" s="22">
        <v>193500</v>
      </c>
      <c r="E8" s="22">
        <v>33330</v>
      </c>
      <c r="F8" s="22"/>
      <c r="G8" s="22">
        <f>E8-F8</f>
        <v>33330</v>
      </c>
      <c r="H8" s="22"/>
      <c r="O8" s="26"/>
    </row>
    <row r="9" spans="1:24" x14ac:dyDescent="0.2">
      <c r="A9" s="108" t="s">
        <v>263</v>
      </c>
      <c r="B9" s="119" t="s">
        <v>229</v>
      </c>
      <c r="C9" s="120" t="s">
        <v>230</v>
      </c>
      <c r="D9" s="21">
        <v>121.2</v>
      </c>
      <c r="E9" s="22" cm="1">
        <f t="array" ref="E9">327904/SEK</f>
        <v>31700.842058451039</v>
      </c>
      <c r="O9" s="26"/>
    </row>
    <row r="10" spans="1:24" x14ac:dyDescent="0.2">
      <c r="A10" s="111" t="s">
        <v>263</v>
      </c>
      <c r="B10" s="121" t="s">
        <v>323</v>
      </c>
      <c r="C10" s="111" t="s">
        <v>324</v>
      </c>
      <c r="D10" s="21">
        <v>46.37</v>
      </c>
      <c r="E10" s="22">
        <v>20860</v>
      </c>
      <c r="O10" s="26"/>
    </row>
    <row r="11" spans="1:24" x14ac:dyDescent="0.2">
      <c r="B11" s="122" t="s">
        <v>79</v>
      </c>
      <c r="C11" s="20" t="s">
        <v>184</v>
      </c>
      <c r="D11" s="21">
        <v>113.23</v>
      </c>
      <c r="E11" s="22">
        <v>33330</v>
      </c>
      <c r="O11" s="26"/>
    </row>
    <row r="12" spans="1:24" x14ac:dyDescent="0.2">
      <c r="B12" s="122" t="s">
        <v>56</v>
      </c>
      <c r="C12" s="20" t="s">
        <v>57</v>
      </c>
      <c r="D12" s="21">
        <v>54.71</v>
      </c>
      <c r="E12" s="22">
        <v>28410</v>
      </c>
      <c r="O12" s="26"/>
    </row>
    <row r="13" spans="1:24" x14ac:dyDescent="0.2">
      <c r="B13" s="122" t="s">
        <v>193</v>
      </c>
      <c r="C13" s="20" t="s">
        <v>194</v>
      </c>
      <c r="D13" s="21">
        <v>375.92</v>
      </c>
      <c r="E13" s="22">
        <v>25610</v>
      </c>
      <c r="O13" s="26"/>
    </row>
    <row r="14" spans="1:24" x14ac:dyDescent="0.2">
      <c r="B14" s="122" t="s">
        <v>191</v>
      </c>
      <c r="C14" s="20" t="s">
        <v>192</v>
      </c>
      <c r="D14" s="21">
        <v>181.71</v>
      </c>
      <c r="E14" s="22">
        <v>25220</v>
      </c>
      <c r="O14" s="26"/>
    </row>
    <row r="15" spans="1:24" x14ac:dyDescent="0.2">
      <c r="B15" s="115" t="s">
        <v>154</v>
      </c>
      <c r="C15" s="20" t="s">
        <v>155</v>
      </c>
      <c r="D15" s="21">
        <v>9.35</v>
      </c>
      <c r="E15" s="22">
        <f>D15*[5]Main!$L$3</f>
        <v>19036.599999999999</v>
      </c>
      <c r="F15" s="22">
        <f>[5]Main!$L$5-[5]Main!$L$6</f>
        <v>2585</v>
      </c>
      <c r="G15" s="22">
        <f>E15-F15</f>
        <v>16451.599999999999</v>
      </c>
      <c r="H15" s="22"/>
      <c r="I15" s="23" t="s">
        <v>14</v>
      </c>
      <c r="O15" s="26"/>
    </row>
    <row r="16" spans="1:24" x14ac:dyDescent="0.2">
      <c r="B16" s="122" t="s">
        <v>65</v>
      </c>
      <c r="C16" s="20" t="s">
        <v>66</v>
      </c>
      <c r="D16" s="21">
        <v>312</v>
      </c>
      <c r="E16" s="22">
        <v>19090</v>
      </c>
      <c r="O16" s="26"/>
    </row>
    <row r="17" spans="2:15" x14ac:dyDescent="0.2">
      <c r="B17" s="122" t="s">
        <v>67</v>
      </c>
      <c r="C17" s="20" t="s">
        <v>68</v>
      </c>
      <c r="D17" s="21">
        <v>90.1</v>
      </c>
      <c r="E17" s="22">
        <v>18840</v>
      </c>
      <c r="O17" s="26"/>
    </row>
    <row r="18" spans="2:15" x14ac:dyDescent="0.2">
      <c r="B18" s="122" t="s">
        <v>69</v>
      </c>
      <c r="C18" s="20" t="s">
        <v>70</v>
      </c>
      <c r="D18" s="21">
        <v>360.34</v>
      </c>
      <c r="E18" s="22">
        <v>18140</v>
      </c>
      <c r="O18" s="26"/>
    </row>
    <row r="19" spans="2:15" x14ac:dyDescent="0.2">
      <c r="B19" s="122" t="s">
        <v>195</v>
      </c>
      <c r="C19" s="20" t="s">
        <v>196</v>
      </c>
      <c r="D19" s="21">
        <v>114.84</v>
      </c>
      <c r="E19" s="22">
        <v>17930</v>
      </c>
      <c r="O19" s="26"/>
    </row>
    <row r="20" spans="2:15" x14ac:dyDescent="0.2">
      <c r="B20" s="122" t="s">
        <v>73</v>
      </c>
      <c r="C20" s="20" t="s">
        <v>74</v>
      </c>
      <c r="D20" s="21">
        <v>43.75</v>
      </c>
      <c r="E20" s="22">
        <v>17180</v>
      </c>
      <c r="O20" s="26"/>
    </row>
    <row r="21" spans="2:15" x14ac:dyDescent="0.2">
      <c r="B21" s="122" t="s">
        <v>79</v>
      </c>
      <c r="C21" s="20" t="s">
        <v>80</v>
      </c>
      <c r="D21" s="21">
        <v>40.44</v>
      </c>
      <c r="E21" s="22">
        <v>16810</v>
      </c>
      <c r="O21" s="26"/>
    </row>
    <row r="22" spans="2:15" x14ac:dyDescent="0.2">
      <c r="B22" s="122" t="s">
        <v>83</v>
      </c>
      <c r="C22" s="20" t="s">
        <v>84</v>
      </c>
      <c r="D22" s="21">
        <v>63.5</v>
      </c>
      <c r="E22" s="22">
        <v>16440</v>
      </c>
      <c r="O22" s="26"/>
    </row>
    <row r="23" spans="2:15" x14ac:dyDescent="0.2">
      <c r="B23" s="122" t="s">
        <v>85</v>
      </c>
      <c r="C23" s="20" t="s">
        <v>86</v>
      </c>
      <c r="D23" s="21">
        <v>363.45</v>
      </c>
      <c r="E23" s="22">
        <v>15250</v>
      </c>
      <c r="O23" s="26"/>
    </row>
    <row r="24" spans="2:15" x14ac:dyDescent="0.2">
      <c r="B24" s="122" t="s">
        <v>197</v>
      </c>
      <c r="C24" s="20" t="s">
        <v>198</v>
      </c>
      <c r="D24" s="21">
        <v>87.46</v>
      </c>
      <c r="E24" s="22">
        <v>16020</v>
      </c>
      <c r="O24" s="26"/>
    </row>
    <row r="25" spans="2:15" x14ac:dyDescent="0.2">
      <c r="B25" s="122" t="s">
        <v>203</v>
      </c>
      <c r="C25" s="20" t="s">
        <v>204</v>
      </c>
      <c r="D25" s="21">
        <v>97.08</v>
      </c>
      <c r="E25" s="22">
        <v>15070</v>
      </c>
      <c r="O25" s="26"/>
    </row>
    <row r="26" spans="2:15" x14ac:dyDescent="0.2">
      <c r="B26" s="122" t="s">
        <v>90</v>
      </c>
      <c r="C26" s="20" t="s">
        <v>91</v>
      </c>
      <c r="D26" s="21">
        <v>135.02000000000001</v>
      </c>
      <c r="E26" s="22">
        <v>14050</v>
      </c>
      <c r="O26" s="26"/>
    </row>
    <row r="27" spans="2:15" x14ac:dyDescent="0.2">
      <c r="B27" s="122" t="s">
        <v>92</v>
      </c>
      <c r="C27" s="20" t="s">
        <v>93</v>
      </c>
      <c r="D27" s="21">
        <v>206.61</v>
      </c>
      <c r="E27" s="22">
        <v>13880</v>
      </c>
      <c r="O27" s="26"/>
    </row>
    <row r="28" spans="2:15" x14ac:dyDescent="0.2">
      <c r="B28" s="122" t="s">
        <v>94</v>
      </c>
      <c r="C28" s="20" t="s">
        <v>94</v>
      </c>
      <c r="D28" s="21">
        <v>115.52</v>
      </c>
      <c r="E28" s="22">
        <v>13640</v>
      </c>
      <c r="O28" s="26"/>
    </row>
    <row r="29" spans="2:15" x14ac:dyDescent="0.2">
      <c r="B29" s="122" t="s">
        <v>95</v>
      </c>
      <c r="C29" s="20" t="s">
        <v>95</v>
      </c>
      <c r="D29" s="21">
        <v>206.68</v>
      </c>
      <c r="E29" s="22">
        <v>12990</v>
      </c>
      <c r="O29" s="26"/>
    </row>
    <row r="30" spans="2:15" x14ac:dyDescent="0.2">
      <c r="B30" s="122" t="s">
        <v>96</v>
      </c>
      <c r="C30" s="20" t="s">
        <v>97</v>
      </c>
      <c r="D30" s="21">
        <v>43.77</v>
      </c>
      <c r="E30" s="22">
        <v>12660</v>
      </c>
      <c r="O30" s="26"/>
    </row>
    <row r="31" spans="2:15" x14ac:dyDescent="0.2">
      <c r="B31" s="122" t="s">
        <v>100</v>
      </c>
      <c r="C31" s="20" t="s">
        <v>101</v>
      </c>
      <c r="D31" s="21">
        <v>98.74</v>
      </c>
      <c r="E31" s="22">
        <v>12490</v>
      </c>
      <c r="O31" s="26"/>
    </row>
    <row r="32" spans="2:15" x14ac:dyDescent="0.2">
      <c r="B32" s="122" t="s">
        <v>102</v>
      </c>
      <c r="C32" s="20" t="s">
        <v>103</v>
      </c>
      <c r="D32" s="21">
        <v>40.369999999999997</v>
      </c>
      <c r="E32" s="22">
        <v>11000</v>
      </c>
      <c r="O32" s="26"/>
    </row>
    <row r="33" spans="2:15" x14ac:dyDescent="0.2">
      <c r="B33" s="122" t="s">
        <v>104</v>
      </c>
      <c r="C33" s="20" t="s">
        <v>105</v>
      </c>
      <c r="D33" s="21">
        <v>408.48</v>
      </c>
      <c r="E33" s="22">
        <v>10570</v>
      </c>
      <c r="O33" s="26"/>
    </row>
    <row r="34" spans="2:15" x14ac:dyDescent="0.2">
      <c r="B34" s="122" t="s">
        <v>108</v>
      </c>
      <c r="C34" s="20" t="s">
        <v>109</v>
      </c>
      <c r="D34" s="21">
        <v>80.52</v>
      </c>
      <c r="E34" s="22">
        <v>10310</v>
      </c>
      <c r="O34" s="26"/>
    </row>
    <row r="35" spans="2:15" x14ac:dyDescent="0.2">
      <c r="B35" s="122" t="s">
        <v>110</v>
      </c>
      <c r="C35" s="20" t="s">
        <v>111</v>
      </c>
      <c r="D35" s="21">
        <v>35.200000000000003</v>
      </c>
      <c r="E35" s="22">
        <v>10210</v>
      </c>
      <c r="O35" s="26"/>
    </row>
    <row r="36" spans="2:15" x14ac:dyDescent="0.2">
      <c r="B36" s="122" t="s">
        <v>113</v>
      </c>
      <c r="C36" s="20" t="s">
        <v>114</v>
      </c>
      <c r="D36" s="21">
        <v>8.17</v>
      </c>
      <c r="E36" s="22">
        <v>9320</v>
      </c>
      <c r="O36" s="26"/>
    </row>
    <row r="37" spans="2:15" x14ac:dyDescent="0.2">
      <c r="B37" s="122" t="s">
        <v>115</v>
      </c>
      <c r="C37" s="20" t="s">
        <v>116</v>
      </c>
      <c r="D37" s="21">
        <v>14.73</v>
      </c>
      <c r="E37" s="22">
        <v>9140</v>
      </c>
      <c r="O37" s="26"/>
    </row>
    <row r="38" spans="2:15" x14ac:dyDescent="0.2">
      <c r="B38" s="122" t="s">
        <v>117</v>
      </c>
      <c r="C38" s="20" t="s">
        <v>118</v>
      </c>
      <c r="D38" s="21">
        <v>56.9</v>
      </c>
      <c r="E38" s="22">
        <v>9000</v>
      </c>
      <c r="O38" s="26"/>
    </row>
    <row r="39" spans="2:15" x14ac:dyDescent="0.2">
      <c r="B39" s="122" t="s">
        <v>119</v>
      </c>
      <c r="C39" s="20" t="s">
        <v>120</v>
      </c>
      <c r="D39" s="21">
        <v>203.42</v>
      </c>
      <c r="E39" s="22">
        <v>8580</v>
      </c>
      <c r="O39" s="26"/>
    </row>
    <row r="40" spans="2:15" x14ac:dyDescent="0.2">
      <c r="B40" s="122" t="s">
        <v>122</v>
      </c>
      <c r="C40" s="20" t="s">
        <v>123</v>
      </c>
      <c r="D40" s="21">
        <v>126.81</v>
      </c>
      <c r="E40" s="22">
        <v>8200</v>
      </c>
      <c r="O40" s="26"/>
    </row>
    <row r="41" spans="2:15" x14ac:dyDescent="0.2">
      <c r="B41" s="122" t="s">
        <v>124</v>
      </c>
      <c r="C41" s="20" t="s">
        <v>125</v>
      </c>
      <c r="D41" s="21">
        <v>50.35</v>
      </c>
      <c r="E41" s="22">
        <v>8150</v>
      </c>
      <c r="O41" s="26"/>
    </row>
    <row r="42" spans="2:15" x14ac:dyDescent="0.2">
      <c r="B42" s="122" t="s">
        <v>127</v>
      </c>
      <c r="C42" s="20" t="s">
        <v>128</v>
      </c>
      <c r="D42" s="21">
        <v>88.7</v>
      </c>
      <c r="E42" s="22">
        <v>7910</v>
      </c>
      <c r="O42" s="26"/>
    </row>
    <row r="43" spans="2:15" x14ac:dyDescent="0.2">
      <c r="B43" s="122" t="s">
        <v>129</v>
      </c>
      <c r="C43" s="20" t="s">
        <v>130</v>
      </c>
      <c r="D43" s="21">
        <v>78.3</v>
      </c>
      <c r="E43" s="22">
        <v>7580</v>
      </c>
      <c r="O43" s="26"/>
    </row>
    <row r="44" spans="2:15" x14ac:dyDescent="0.2">
      <c r="B44" s="122" t="s">
        <v>131</v>
      </c>
      <c r="C44" s="20" t="s">
        <v>132</v>
      </c>
      <c r="D44" s="21">
        <v>50.36</v>
      </c>
      <c r="E44" s="22">
        <v>7140</v>
      </c>
      <c r="O44" s="26"/>
    </row>
    <row r="45" spans="2:15" x14ac:dyDescent="0.2">
      <c r="B45" s="122" t="s">
        <v>133</v>
      </c>
      <c r="C45" s="20" t="s">
        <v>134</v>
      </c>
      <c r="D45" s="21">
        <v>80.58</v>
      </c>
      <c r="E45" s="22">
        <v>6930</v>
      </c>
      <c r="O45" s="26"/>
    </row>
    <row r="46" spans="2:15" x14ac:dyDescent="0.2">
      <c r="B46" s="122" t="s">
        <v>135</v>
      </c>
      <c r="C46" s="20" t="s">
        <v>136</v>
      </c>
      <c r="D46" s="21">
        <v>32.869999999999997</v>
      </c>
      <c r="E46" s="22">
        <v>6880</v>
      </c>
      <c r="O46" s="26"/>
    </row>
    <row r="47" spans="2:15" x14ac:dyDescent="0.2">
      <c r="B47" s="122" t="s">
        <v>139</v>
      </c>
      <c r="C47" s="20" t="s">
        <v>140</v>
      </c>
      <c r="D47" s="21">
        <v>54.6</v>
      </c>
      <c r="E47" s="22">
        <v>6370</v>
      </c>
      <c r="O47" s="26"/>
    </row>
    <row r="48" spans="2:15" x14ac:dyDescent="0.2">
      <c r="B48" s="122" t="s">
        <v>141</v>
      </c>
      <c r="C48" s="20" t="s">
        <v>142</v>
      </c>
      <c r="D48" s="21">
        <v>62.59</v>
      </c>
      <c r="E48" s="22">
        <v>6350</v>
      </c>
      <c r="O48" s="26"/>
    </row>
    <row r="49" spans="2:15" x14ac:dyDescent="0.2">
      <c r="B49" s="122" t="s">
        <v>143</v>
      </c>
      <c r="C49" s="20" t="s">
        <v>143</v>
      </c>
      <c r="D49" s="21">
        <v>62.71</v>
      </c>
      <c r="E49" s="22">
        <v>3603</v>
      </c>
      <c r="O49" s="26"/>
    </row>
    <row r="50" spans="2:15" x14ac:dyDescent="0.2">
      <c r="B50" s="122" t="s">
        <v>144</v>
      </c>
      <c r="C50" s="20" t="s">
        <v>145</v>
      </c>
      <c r="D50" s="21">
        <v>21.19</v>
      </c>
      <c r="E50" s="22">
        <v>2965</v>
      </c>
      <c r="O50" s="26"/>
    </row>
    <row r="51" spans="2:15" x14ac:dyDescent="0.2">
      <c r="B51" s="122" t="s">
        <v>149</v>
      </c>
      <c r="C51" s="20" t="s">
        <v>150</v>
      </c>
      <c r="D51" s="21">
        <v>26.99</v>
      </c>
      <c r="E51" s="22">
        <v>1400</v>
      </c>
      <c r="O51" s="26"/>
    </row>
    <row r="52" spans="2:15" x14ac:dyDescent="0.2">
      <c r="B52" s="123" t="s">
        <v>225</v>
      </c>
      <c r="C52" s="124" t="s">
        <v>226</v>
      </c>
      <c r="D52" s="21">
        <v>13.95</v>
      </c>
      <c r="E52" s="22">
        <v>2030</v>
      </c>
      <c r="O52" s="26"/>
    </row>
    <row r="53" spans="2:15" x14ac:dyDescent="0.2">
      <c r="B53" s="123" t="s">
        <v>227</v>
      </c>
      <c r="C53" s="124" t="s">
        <v>228</v>
      </c>
      <c r="D53" s="21">
        <v>19.95</v>
      </c>
      <c r="E53" s="22">
        <v>2560</v>
      </c>
      <c r="O53" s="26"/>
    </row>
    <row r="54" spans="2:15" x14ac:dyDescent="0.2">
      <c r="B54" s="125" t="s">
        <v>236</v>
      </c>
      <c r="C54" s="46" t="s">
        <v>237</v>
      </c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2"/>
      <c r="O59" s="26"/>
    </row>
    <row r="60" spans="2:15" x14ac:dyDescent="0.2">
      <c r="B60" s="122"/>
      <c r="O60" s="26"/>
    </row>
    <row r="61" spans="2:15" x14ac:dyDescent="0.2">
      <c r="B61" s="122"/>
      <c r="O61" s="26"/>
    </row>
    <row r="62" spans="2:15" x14ac:dyDescent="0.2">
      <c r="B62" s="122"/>
      <c r="O62" s="26"/>
    </row>
    <row r="63" spans="2:15" x14ac:dyDescent="0.2">
      <c r="B63" s="126"/>
      <c r="C63" s="127"/>
      <c r="D63" s="128"/>
      <c r="E63" s="129"/>
      <c r="F63" s="130"/>
      <c r="G63" s="130"/>
      <c r="H63" s="130"/>
      <c r="I63" s="130"/>
      <c r="J63" s="130"/>
      <c r="K63" s="131"/>
      <c r="L63" s="131"/>
      <c r="M63" s="131"/>
      <c r="N63" s="131"/>
      <c r="O63" s="132"/>
    </row>
  </sheetData>
  <hyperlinks>
    <hyperlink ref="B5" r:id="rId1" xr:uid="{3019DEB6-D8CA-4815-8BF6-407E9419A3F9}"/>
    <hyperlink ref="B15" r:id="rId2" xr:uid="{5A1A0BF1-1F9D-453A-8615-32812BE41A68}"/>
    <hyperlink ref="B7" r:id="rId3" xr:uid="{831B52E7-EF7A-4831-8425-59EAD7D0F934}"/>
    <hyperlink ref="B6" r:id="rId4" xr:uid="{BF4E9546-147A-4F10-92B1-A91E9292F4F6}"/>
    <hyperlink ref="B8" r:id="rId5" xr:uid="{FD70E649-2E6A-4E67-ACA2-AB99C805355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>
      <selection activeCell="A17" sqref="A17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121.12</v>
      </c>
      <c r="E3" s="22">
        <f>+D3*[6]Main!$K$3</f>
        <v>1233916.6395561602</v>
      </c>
      <c r="F3" s="22">
        <f>[6]Main!$K$5-[6]Main!$K$6</f>
        <v>2657</v>
      </c>
      <c r="G3" s="22">
        <f>+E3-F3</f>
        <v>1231259.6395561602</v>
      </c>
      <c r="H3" s="22">
        <f>+[6]Main!$K$3</f>
        <v>10187.554818000001</v>
      </c>
      <c r="I3" s="23" t="s">
        <v>14</v>
      </c>
      <c r="J3" s="43">
        <v>44796</v>
      </c>
      <c r="K3" s="27">
        <f>+[6]Model!$BG$47</f>
        <v>231.32319706625486</v>
      </c>
      <c r="L3" s="28">
        <f>K3/D3-1</f>
        <v>0.90986787538189273</v>
      </c>
      <c r="M3" s="36">
        <f>+[6]Model!$BG$43</f>
        <v>7.0000000000000007E-2</v>
      </c>
      <c r="N3" s="28">
        <f>+[6]Model!$BG$45</f>
        <v>0</v>
      </c>
      <c r="O3" s="116">
        <f>+[6]Model!$BG$44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+[6]Model!$AV$34</f>
        <v>1.6784287420147448</v>
      </c>
      <c r="U3" s="27">
        <f>+[6]Model!$AW$34</f>
        <v>4.897703299754288</v>
      </c>
      <c r="V3" s="27">
        <f>+[6]Model!$AX$34</f>
        <v>5.2938371314459518</v>
      </c>
      <c r="W3" s="33">
        <f>+[6]Model!$AY$34</f>
        <v>7.2024349209232001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71.02</v>
      </c>
      <c r="E4" s="22">
        <f>+D4*[7]Main!$G$3</f>
        <v>194736.84</v>
      </c>
      <c r="F4" s="22">
        <f>+[7]Main!$G$5-[7]Main!$G$6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+[17]Main!$P$5-[17]Main!$P$6</f>
        <v>282</v>
      </c>
      <c r="G16" s="22">
        <f>+E16-F16</f>
        <v>9057.93</v>
      </c>
      <c r="H16" s="22">
        <f>+[17]Main!$P$3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17" spans="2:5" x14ac:dyDescent="0.2">
      <c r="B17" s="136" t="s">
        <v>339</v>
      </c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6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26"/>
  <sheetViews>
    <sheetView zoomScale="145" zoomScaleNormal="145" workbookViewId="0">
      <selection activeCell="C7" sqref="C7"/>
    </sheetView>
  </sheetViews>
  <sheetFormatPr defaultRowHeight="12.75" x14ac:dyDescent="0.2"/>
  <cols>
    <col min="1" max="1" width="5" style="63" bestFit="1" customWidth="1"/>
    <col min="2" max="2" width="12" style="63" customWidth="1"/>
    <col min="3" max="9" width="9.140625" style="63"/>
    <col min="10" max="10" width="10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100</v>
      </c>
      <c r="E3" s="22">
        <f>+D3*[18]Main!$M$3</f>
        <v>271300</v>
      </c>
      <c r="F3" s="22">
        <f>+[18]Main!$M$5-[18]Main!$M$6</f>
        <v>47025</v>
      </c>
      <c r="G3" s="22">
        <f t="shared" ref="G3:G4" si="0">+E3-F3</f>
        <v>224275</v>
      </c>
      <c r="H3" s="22">
        <f>+[18]Main!$M$3</f>
        <v>2713</v>
      </c>
      <c r="I3" s="134" t="s">
        <v>210</v>
      </c>
      <c r="J3" s="43">
        <v>44834</v>
      </c>
      <c r="K3" s="27">
        <f>+[18]Model!$AX$50</f>
        <v>205.38135278325549</v>
      </c>
      <c r="L3" s="28">
        <f>K3/D3-1</f>
        <v>1.0538135278325549</v>
      </c>
      <c r="M3" s="28">
        <f>+[18]Model!$AX$47</f>
        <v>0.08</v>
      </c>
      <c r="N3" s="28">
        <f>+[18]Model!$AX$48</f>
        <v>-0.05</v>
      </c>
      <c r="O3" s="28">
        <f>+[18]Model!$AX$49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 t="shared" si="0"/>
        <v>400344.05972126685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38" t="s">
        <v>263</v>
      </c>
      <c r="B6" s="138" t="s">
        <v>340</v>
      </c>
      <c r="C6" s="138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135" t="s">
        <v>329</v>
      </c>
      <c r="C9" s="135" t="s">
        <v>330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20" customFormat="1" x14ac:dyDescent="0.2">
      <c r="B10" s="135" t="s">
        <v>135</v>
      </c>
      <c r="C10" s="135" t="s">
        <v>136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x14ac:dyDescent="0.2">
      <c r="B11" s="135" t="s">
        <v>334</v>
      </c>
      <c r="C11" s="135" t="s">
        <v>335</v>
      </c>
    </row>
    <row r="12" spans="1:24" s="20" customFormat="1" x14ac:dyDescent="0.2">
      <c r="B12" s="5"/>
      <c r="D12" s="21"/>
      <c r="E12" s="22"/>
      <c r="F12" s="22"/>
      <c r="G12" s="22"/>
      <c r="H12" s="22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x14ac:dyDescent="0.2">
      <c r="B13" s="64" t="s">
        <v>258</v>
      </c>
    </row>
    <row r="14" spans="1:24" x14ac:dyDescent="0.2">
      <c r="B14" s="96" t="s">
        <v>288</v>
      </c>
    </row>
    <row r="15" spans="1:24" x14ac:dyDescent="0.2">
      <c r="B15" s="63" t="s">
        <v>257</v>
      </c>
    </row>
    <row r="16" spans="1:24" x14ac:dyDescent="0.2">
      <c r="B16" s="135" t="s">
        <v>328</v>
      </c>
    </row>
    <row r="17" spans="1:23" x14ac:dyDescent="0.2">
      <c r="B17" s="63" t="s">
        <v>256</v>
      </c>
    </row>
    <row r="18" spans="1:23" x14ac:dyDescent="0.2">
      <c r="B18" s="63" t="s">
        <v>255</v>
      </c>
    </row>
    <row r="19" spans="1:23" x14ac:dyDescent="0.2">
      <c r="B19" s="135" t="s">
        <v>331</v>
      </c>
    </row>
    <row r="20" spans="1:23" x14ac:dyDescent="0.2">
      <c r="B20" s="135" t="s">
        <v>332</v>
      </c>
    </row>
    <row r="21" spans="1:23" x14ac:dyDescent="0.2">
      <c r="B21" s="135" t="s">
        <v>333</v>
      </c>
    </row>
    <row r="22" spans="1:23" x14ac:dyDescent="0.2">
      <c r="B22" s="135" t="s">
        <v>336</v>
      </c>
    </row>
    <row r="23" spans="1:23" x14ac:dyDescent="0.2">
      <c r="B23" s="135" t="s">
        <v>337</v>
      </c>
    </row>
    <row r="24" spans="1:23" x14ac:dyDescent="0.2">
      <c r="B24" s="135" t="s">
        <v>338</v>
      </c>
    </row>
    <row r="25" spans="1:23" s="20" customFormat="1" x14ac:dyDescent="0.2">
      <c r="A25" s="107"/>
      <c r="B25" s="20" t="s">
        <v>171</v>
      </c>
      <c r="C25" s="20" t="s">
        <v>172</v>
      </c>
      <c r="D25" s="21">
        <v>44.5</v>
      </c>
      <c r="E25" s="22">
        <v>34050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5"/>
      <c r="Q25" s="24"/>
      <c r="R25" s="24"/>
      <c r="S25" s="26"/>
      <c r="T25" s="25"/>
      <c r="U25" s="24"/>
      <c r="V25" s="24"/>
      <c r="W25" s="26"/>
    </row>
    <row r="26" spans="1:23" x14ac:dyDescent="0.2">
      <c r="B26" s="138" t="s">
        <v>341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+[26]Main!$N$5-[26]Main!$N$6</f>
        <v>538</v>
      </c>
      <c r="G12" s="52">
        <f>+E12-F12</f>
        <v>36126.879999999997</v>
      </c>
      <c r="H12" s="10">
        <f>+[26]Main!$N$3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+D13*[27]Main!$K$3</f>
        <v>16302.031699999998</v>
      </c>
      <c r="F13" s="3">
        <f>+[27]Main!$K$5-[27]Main!$K$6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9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+D18*[28]Main!$K$3</f>
        <v>20147.20788088</v>
      </c>
      <c r="F18" s="22">
        <f>+[28]Main!$K$5-[28]Main!$K$6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[29]Main!$L$5-[29]Main!$L$6</f>
        <v>-2851</v>
      </c>
      <c r="G7" s="22">
        <f>E7-F7</f>
        <v>119466.20633988002</v>
      </c>
      <c r="H7" s="22">
        <f>+[29]Main!$L$3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7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2022-11-07T05:53:15Z</dcterms:modified>
  <cp:category/>
  <cp:contentStatus/>
</cp:coreProperties>
</file>