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95AD5D5-5B73-4EFB-9063-AF17170A6DC9}" xr6:coauthVersionLast="47" xr6:coauthVersionMax="47" xr10:uidLastSave="{00000000-0000-0000-0000-000000000000}"/>
  <bookViews>
    <workbookView xWindow="-23925" yWindow="915" windowWidth="23250" windowHeight="18870" activeTab="1" xr2:uid="{449F5976-BBB2-4D6E-9B28-E8B6EC62A5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2" l="1"/>
  <c r="AC23" i="2"/>
  <c r="AB23" i="2"/>
  <c r="AA23" i="2"/>
  <c r="AD25" i="2"/>
  <c r="AE25" i="2"/>
  <c r="AE23" i="2"/>
  <c r="AD17" i="2"/>
  <c r="AD13" i="2"/>
  <c r="AD10" i="2"/>
  <c r="AJ25" i="2"/>
  <c r="AI25" i="2"/>
  <c r="AH25" i="2"/>
  <c r="AG25" i="2"/>
  <c r="AF25" i="2"/>
  <c r="AF23" i="2"/>
  <c r="AE17" i="2"/>
  <c r="AE13" i="2"/>
  <c r="AE10" i="2"/>
  <c r="N25" i="2"/>
  <c r="M25" i="2"/>
  <c r="N19" i="2"/>
  <c r="N20" i="2"/>
  <c r="N18" i="2"/>
  <c r="N16" i="2"/>
  <c r="N13" i="2"/>
  <c r="N14" i="2" s="1"/>
  <c r="N12" i="2"/>
  <c r="N11" i="2"/>
  <c r="N10" i="2"/>
  <c r="N9" i="2"/>
  <c r="N8" i="2"/>
  <c r="R23" i="2" s="1"/>
  <c r="T23" i="2"/>
  <c r="S23" i="2"/>
  <c r="Q23" i="2"/>
  <c r="P23" i="2"/>
  <c r="O23" i="2"/>
  <c r="K15" i="2"/>
  <c r="K13" i="2"/>
  <c r="K10" i="2"/>
  <c r="K25" i="2" s="1"/>
  <c r="L15" i="2"/>
  <c r="L13" i="2"/>
  <c r="L10" i="2"/>
  <c r="L25" i="2" s="1"/>
  <c r="M15" i="2"/>
  <c r="M13" i="2"/>
  <c r="M10" i="2"/>
  <c r="T25" i="2"/>
  <c r="S25" i="2"/>
  <c r="R25" i="2"/>
  <c r="Q25" i="2"/>
  <c r="P25" i="2"/>
  <c r="R17" i="2"/>
  <c r="R16" i="2"/>
  <c r="R15" i="2"/>
  <c r="R12" i="2"/>
  <c r="R20" i="2"/>
  <c r="R13" i="2"/>
  <c r="R14" i="2" s="1"/>
  <c r="R11" i="2"/>
  <c r="R10" i="2"/>
  <c r="R9" i="2"/>
  <c r="R8" i="2"/>
  <c r="Q15" i="2"/>
  <c r="Q13" i="2"/>
  <c r="Q10" i="2"/>
  <c r="AJ19" i="2"/>
  <c r="AJ18" i="2"/>
  <c r="AJ15" i="2"/>
  <c r="AJ16" i="2" s="1"/>
  <c r="AJ13" i="2"/>
  <c r="AJ14" i="2" s="1"/>
  <c r="AJ10" i="2"/>
  <c r="AJ23" i="2"/>
  <c r="AJ8" i="2"/>
  <c r="S15" i="2"/>
  <c r="S13" i="2"/>
  <c r="S10" i="2"/>
  <c r="P15" i="2"/>
  <c r="T15" i="2"/>
  <c r="T13" i="2"/>
  <c r="T10" i="2"/>
  <c r="P13" i="2"/>
  <c r="P10" i="2"/>
  <c r="O15" i="2"/>
  <c r="O10" i="2"/>
  <c r="O25" i="2" s="1"/>
  <c r="O13" i="2"/>
  <c r="M5" i="1"/>
  <c r="AI23" i="2"/>
  <c r="AI15" i="2"/>
  <c r="AI13" i="2"/>
  <c r="AI10" i="2"/>
  <c r="AI14" i="2" s="1"/>
  <c r="AG23" i="2"/>
  <c r="AH23" i="2"/>
  <c r="AG15" i="2"/>
  <c r="AF15" i="2"/>
  <c r="AF13" i="2"/>
  <c r="AF10" i="2"/>
  <c r="AG13" i="2"/>
  <c r="AG10" i="2"/>
  <c r="AH15" i="2"/>
  <c r="AH13" i="2"/>
  <c r="AH10" i="2"/>
  <c r="M7" i="1"/>
  <c r="M4" i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D14" i="2" l="1"/>
  <c r="AD16" i="2" s="1"/>
  <c r="AD18" i="2" s="1"/>
  <c r="AD19" i="2" s="1"/>
  <c r="AE14" i="2"/>
  <c r="AE16" i="2" s="1"/>
  <c r="AE18" i="2" s="1"/>
  <c r="AE19" i="2" s="1"/>
  <c r="K14" i="2"/>
  <c r="K16" i="2" s="1"/>
  <c r="K18" i="2" s="1"/>
  <c r="K19" i="2" s="1"/>
  <c r="L14" i="2"/>
  <c r="L16" i="2" s="1"/>
  <c r="L18" i="2" s="1"/>
  <c r="L19" i="2" s="1"/>
  <c r="M14" i="2"/>
  <c r="M16" i="2" s="1"/>
  <c r="M18" i="2" s="1"/>
  <c r="M19" i="2" s="1"/>
  <c r="R18" i="2"/>
  <c r="R19" i="2" s="1"/>
  <c r="Q14" i="2"/>
  <c r="Q16" i="2" s="1"/>
  <c r="Q18" i="2" s="1"/>
  <c r="Q19" i="2" s="1"/>
  <c r="S14" i="2"/>
  <c r="S16" i="2" s="1"/>
  <c r="S18" i="2" s="1"/>
  <c r="S19" i="2" s="1"/>
  <c r="T14" i="2"/>
  <c r="T16" i="2" s="1"/>
  <c r="T18" i="2" s="1"/>
  <c r="T19" i="2" s="1"/>
  <c r="P14" i="2"/>
  <c r="P16" i="2" s="1"/>
  <c r="P18" i="2" s="1"/>
  <c r="P19" i="2" s="1"/>
  <c r="AH14" i="2"/>
  <c r="AH16" i="2" s="1"/>
  <c r="AH18" i="2" s="1"/>
  <c r="AH19" i="2" s="1"/>
  <c r="AI16" i="2"/>
  <c r="AI18" i="2" s="1"/>
  <c r="AI19" i="2" s="1"/>
  <c r="O14" i="2"/>
  <c r="O16" i="2" s="1"/>
  <c r="O18" i="2" s="1"/>
  <c r="O19" i="2" s="1"/>
  <c r="AF14" i="2"/>
  <c r="AF16" i="2" s="1"/>
  <c r="AF18" i="2" s="1"/>
  <c r="AF19" i="2" s="1"/>
  <c r="AG14" i="2"/>
  <c r="AG16" i="2" s="1"/>
  <c r="AG18" i="2" s="1"/>
  <c r="AG19" i="2" s="1"/>
</calcChain>
</file>

<file path=xl/sharedStrings.xml><?xml version="1.0" encoding="utf-8"?>
<sst xmlns="http://schemas.openxmlformats.org/spreadsheetml/2006/main" count="49" uniqueCount="44">
  <si>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</si>
  <si>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</si>
  <si>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</si>
  <si>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</si>
  <si>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</si>
  <si>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</si>
  <si>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</si>
  <si>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</si>
  <si>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</si>
  <si>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</si>
  <si>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</si>
  <si>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</si>
  <si>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</si>
  <si>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</si>
  <si>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</si>
  <si>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</si>
  <si>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</si>
  <si>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</si>
  <si>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</si>
  <si>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</si>
  <si>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</si>
  <si>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</si>
  <si>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</si>
  <si>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</si>
  <si>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EPS</t>
  </si>
  <si>
    <t>COGS</t>
  </si>
  <si>
    <t>Gross Margin</t>
  </si>
  <si>
    <t>R&amp;D</t>
  </si>
  <si>
    <t>MS&amp;A</t>
  </si>
  <si>
    <t>Operating Expenses</t>
  </si>
  <si>
    <t>Operating Income</t>
  </si>
  <si>
    <t>Interest</t>
  </si>
  <si>
    <t>Pretax</t>
  </si>
  <si>
    <t>Taxes</t>
  </si>
  <si>
    <t>Net Income</t>
  </si>
  <si>
    <t>Revenue y/y</t>
  </si>
  <si>
    <t>Data Center</t>
  </si>
  <si>
    <t>Client</t>
  </si>
  <si>
    <t>Gaming</t>
  </si>
  <si>
    <t>Embedded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</si>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</sst>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0" fontId="2" fillId="0" borderId="0" xfId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DD6D8F-4ABD-4AAD-9484-668CC22754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48986</xdr:colOff>
      <xdr:row>0</xdr:row>
      <xdr:rowOff>0</xdr:rowOff>
    </xdr:from>
    <xdr:to>
      <xdr:col>36</xdr:col>
      <xdr:colOff>48986</xdr:colOff>
      <xdr:row>40</xdr:row>
      <xdr:rowOff>10886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725BA9-4D49-D0CA-4A29-7A2421674B5B}"/>
            </a:ext>
          </a:extLst>
        </xdr:cNvPr>
        <xdr:cNvCxnSpPr/>
      </xdr:nvCxnSpPr>
      <xdr:spPr>
        <a:xfrm>
          <a:off x="22315715" y="0"/>
          <a:ext cx="0" cy="6542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21771</xdr:colOff>
      <xdr:row>0</xdr:row>
      <xdr:rowOff>21771</xdr:rowOff>
    </xdr:from>
    <xdr:to>
      <xdr:col>20</xdr:col>
      <xdr:colOff>21771</xdr:colOff>
      <xdr:row>29</xdr:row>
      <xdr:rowOff>65313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399797-0FC5-95B2-CB27-D05401A4D136}"/>
            </a:ext>
          </a:extLst>
        </xdr:cNvPr>
        <xdr:cNvCxnSpPr/>
      </xdr:nvCxnSpPr>
      <xdr:spPr>
        <a:xfrm>
          <a:off x="12534900" y="21771"/>
          <a:ext cx="0" cy="47788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D5A4-2898-4A25-B128-984AAEABB5C4}">
  <dimension ref="L2:N7"/>
  <sheetViews>
    <sheetView zoomScale="190" zoomScaleNormal="190" workbookViewId="0">
      <selection activeCell="M4" sqref="M4"/>
    </sheetView>
  </sheetViews>
  <sheetFormatPr defaultRowHeight="12.75" x14ac:dyDescent="0.2"/>
  <sheetData>
    <row r="2" spans="12:14" x14ac:dyDescent="0.2">
      <c r="L2" t="s">
        <v>0</v>
      </c>
      <c r="M2" s="1">
        <v>81</v>
      </c>
    </row>
    <row r="3" spans="12:14" x14ac:dyDescent="0.2">
      <c r="L3" t="s">
        <v>1</v>
      </c>
      <c r="M3" s="3">
        <v>1618</v>
      </c>
      <c r="N3" s="2" t="s">
        <v>19</v>
      </c>
    </row>
    <row r="4" spans="12:14" x14ac:dyDescent="0.2">
      <c r="L4" t="s">
        <v>2</v>
      </c>
      <c r="M4" s="3">
        <f>+M2*M3</f>
        <v>131058</v>
      </c>
    </row>
    <row r="5" spans="12:14" x14ac:dyDescent="0.2">
      <c r="L5" t="s">
        <v>3</v>
      </c>
      <c r="M5" s="3">
        <f>4835+1020</f>
        <v>5855</v>
      </c>
      <c r="N5" s="2" t="s">
        <v>19</v>
      </c>
    </row>
    <row r="6" spans="12:14" x14ac:dyDescent="0.2">
      <c r="L6" t="s">
        <v>4</v>
      </c>
      <c r="M6" s="3">
        <v>2467</v>
      </c>
      <c r="N6" s="2" t="s">
        <v>19</v>
      </c>
    </row>
    <row r="7" spans="12:14" x14ac:dyDescent="0.2">
      <c r="L7" t="s">
        <v>5</v>
      </c>
      <c r="M7" s="3">
        <f>+M4-M5+M6</f>
        <v>127670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65FD-8E44-4C73-A775-FD93E4059E5E}">
  <dimension ref="A1:AS25"/>
  <sheetViews>
    <sheetView tabSelected="1" zoomScale="175" zoomScaleNormal="17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H3" sqref="AH3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2"/>
  </cols>
  <sheetData>
    <row r="1" spans="1:45" x14ac:dyDescent="0.2">
      <c r="A1" s="8" t="s">
        <v>6</v>
      </c>
    </row>
    <row r="2" spans="1:45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40</v>
      </c>
      <c r="T2" s="2" t="s">
        <v>41</v>
      </c>
      <c r="U2" s="2" t="s">
        <v>42</v>
      </c>
      <c r="V2" s="2" t="s">
        <v>43</v>
      </c>
      <c r="Z2">
        <v>2013</v>
      </c>
      <c r="AA2">
        <v>2014</v>
      </c>
      <c r="AB2">
        <v>2015</v>
      </c>
      <c r="AC2">
        <f>+AB2+1</f>
        <v>2016</v>
      </c>
      <c r="AD2">
        <f t="shared" ref="AD2:AS2" si="0">+AC2+1</f>
        <v>2017</v>
      </c>
      <c r="AE2">
        <f t="shared" si="0"/>
        <v>2018</v>
      </c>
      <c r="AF2">
        <f t="shared" si="0"/>
        <v>2019</v>
      </c>
      <c r="AG2">
        <f t="shared" si="0"/>
        <v>2020</v>
      </c>
      <c r="AH2">
        <f t="shared" si="0"/>
        <v>2021</v>
      </c>
      <c r="AI2">
        <f t="shared" si="0"/>
        <v>2022</v>
      </c>
      <c r="AJ2">
        <f t="shared" si="0"/>
        <v>2023</v>
      </c>
      <c r="AK2">
        <f t="shared" si="0"/>
        <v>2024</v>
      </c>
      <c r="AL2">
        <f t="shared" si="0"/>
        <v>2025</v>
      </c>
      <c r="AM2">
        <f t="shared" si="0"/>
        <v>2026</v>
      </c>
      <c r="AN2">
        <f t="shared" si="0"/>
        <v>2027</v>
      </c>
      <c r="AO2">
        <f t="shared" si="0"/>
        <v>2028</v>
      </c>
      <c r="AP2">
        <f t="shared" si="0"/>
        <v>2029</v>
      </c>
      <c r="AQ2">
        <f t="shared" si="0"/>
        <v>2030</v>
      </c>
      <c r="AR2">
        <f t="shared" si="0"/>
        <v>2031</v>
      </c>
      <c r="AS2">
        <f t="shared" si="0"/>
        <v>2032</v>
      </c>
    </row>
    <row r="3" spans="1:45" x14ac:dyDescent="0.2">
      <c r="B3" t="s">
        <v>36</v>
      </c>
      <c r="J3" s="10"/>
      <c r="K3" s="10">
        <v>1293</v>
      </c>
      <c r="L3" s="10"/>
      <c r="M3" s="10"/>
      <c r="N3" s="10"/>
      <c r="O3" s="10">
        <v>1295</v>
      </c>
      <c r="P3" s="10">
        <v>1321</v>
      </c>
      <c r="Q3" s="10"/>
      <c r="R3" s="10"/>
      <c r="S3" s="10"/>
      <c r="T3" s="10">
        <v>2834</v>
      </c>
      <c r="AI3" s="3">
        <v>6043</v>
      </c>
      <c r="AJ3" s="3">
        <v>6496</v>
      </c>
    </row>
    <row r="4" spans="1:45" x14ac:dyDescent="0.2">
      <c r="B4" t="s">
        <v>37</v>
      </c>
      <c r="J4" s="10"/>
      <c r="K4" s="10">
        <v>2124</v>
      </c>
      <c r="O4" s="2">
        <v>739</v>
      </c>
      <c r="P4" s="10">
        <v>998</v>
      </c>
      <c r="Q4" s="10"/>
      <c r="R4" s="10"/>
      <c r="S4" s="10"/>
      <c r="T4" s="10">
        <v>1492</v>
      </c>
      <c r="AI4" s="3">
        <v>6201</v>
      </c>
      <c r="AJ4" s="3">
        <v>4651</v>
      </c>
    </row>
    <row r="5" spans="1:45" x14ac:dyDescent="0.2">
      <c r="B5" t="s">
        <v>38</v>
      </c>
      <c r="J5" s="10"/>
      <c r="K5" s="10">
        <v>1875</v>
      </c>
      <c r="L5" s="10"/>
      <c r="M5" s="10"/>
      <c r="N5" s="10"/>
      <c r="O5" s="10">
        <v>1757</v>
      </c>
      <c r="P5" s="10">
        <v>1581</v>
      </c>
      <c r="Q5" s="10"/>
      <c r="R5" s="10"/>
      <c r="S5" s="10"/>
      <c r="T5" s="10">
        <v>648</v>
      </c>
      <c r="AI5" s="3">
        <v>6805</v>
      </c>
      <c r="AJ5" s="3">
        <v>6212</v>
      </c>
    </row>
    <row r="6" spans="1:45" x14ac:dyDescent="0.2">
      <c r="B6" t="s">
        <v>39</v>
      </c>
      <c r="J6" s="10"/>
      <c r="K6" s="10">
        <v>595</v>
      </c>
      <c r="L6" s="10"/>
      <c r="M6" s="10"/>
      <c r="N6" s="10"/>
      <c r="O6" s="10">
        <v>1562</v>
      </c>
      <c r="P6" s="10">
        <v>1459</v>
      </c>
      <c r="Q6" s="10"/>
      <c r="R6" s="10"/>
      <c r="S6" s="10"/>
      <c r="T6" s="10">
        <v>861</v>
      </c>
      <c r="AI6" s="3">
        <v>4552</v>
      </c>
      <c r="AJ6" s="3">
        <v>5321</v>
      </c>
    </row>
    <row r="7" spans="1:45" x14ac:dyDescent="0.2">
      <c r="AI7" s="3"/>
      <c r="AJ7" s="3"/>
    </row>
    <row r="8" spans="1:45" s="4" customFormat="1" x14ac:dyDescent="0.2">
      <c r="B8" s="4" t="s">
        <v>7</v>
      </c>
      <c r="C8" s="5"/>
      <c r="D8" s="5"/>
      <c r="E8" s="5"/>
      <c r="F8" s="5"/>
      <c r="G8" s="5"/>
      <c r="H8" s="5"/>
      <c r="I8" s="5"/>
      <c r="J8" s="9"/>
      <c r="K8" s="9">
        <v>5887</v>
      </c>
      <c r="L8" s="9">
        <v>6550</v>
      </c>
      <c r="M8" s="9">
        <v>5565</v>
      </c>
      <c r="N8" s="9">
        <f>+AI8-M8-L8-K8</f>
        <v>5599</v>
      </c>
      <c r="O8" s="9">
        <v>5353</v>
      </c>
      <c r="P8" s="9">
        <v>5359</v>
      </c>
      <c r="Q8" s="9">
        <v>5800</v>
      </c>
      <c r="R8" s="9">
        <f>+AJ8-Q8-P8-O8</f>
        <v>6168</v>
      </c>
      <c r="S8" s="9">
        <v>5473</v>
      </c>
      <c r="T8" s="9">
        <v>5835</v>
      </c>
      <c r="U8" s="5"/>
      <c r="V8" s="5"/>
      <c r="W8" s="5"/>
      <c r="Z8" s="6">
        <v>5299</v>
      </c>
      <c r="AA8" s="6">
        <v>5506</v>
      </c>
      <c r="AB8" s="6">
        <v>3991</v>
      </c>
      <c r="AC8" s="6">
        <v>4272</v>
      </c>
      <c r="AD8" s="6">
        <v>5329</v>
      </c>
      <c r="AE8" s="6">
        <v>6475</v>
      </c>
      <c r="AF8" s="6">
        <v>6731</v>
      </c>
      <c r="AG8" s="6">
        <v>9763</v>
      </c>
      <c r="AH8" s="6">
        <v>16434</v>
      </c>
      <c r="AI8" s="6">
        <v>23601</v>
      </c>
      <c r="AJ8" s="6">
        <f>SUM(AJ3:AJ6)</f>
        <v>22680</v>
      </c>
    </row>
    <row r="9" spans="1:45" x14ac:dyDescent="0.2">
      <c r="B9" t="s">
        <v>25</v>
      </c>
      <c r="J9" s="10"/>
      <c r="K9" s="10">
        <v>2883</v>
      </c>
      <c r="L9" s="10">
        <v>3115</v>
      </c>
      <c r="M9" s="10">
        <v>2799</v>
      </c>
      <c r="N9" s="10">
        <f>+AI9-M9-L9-K9</f>
        <v>2753</v>
      </c>
      <c r="O9" s="10">
        <v>2689</v>
      </c>
      <c r="P9" s="10">
        <v>2704</v>
      </c>
      <c r="Q9" s="10">
        <v>2843</v>
      </c>
      <c r="R9" s="10">
        <f>+AJ9-Q9-P9-O9</f>
        <v>3042</v>
      </c>
      <c r="S9" s="10">
        <v>2683</v>
      </c>
      <c r="T9" s="10">
        <v>2740</v>
      </c>
      <c r="AD9" s="3">
        <v>3466</v>
      </c>
      <c r="AE9" s="3">
        <v>4028</v>
      </c>
      <c r="AF9" s="3">
        <v>3863</v>
      </c>
      <c r="AG9" s="3">
        <v>5416</v>
      </c>
      <c r="AH9" s="3">
        <v>8505</v>
      </c>
      <c r="AI9" s="3">
        <v>11550</v>
      </c>
      <c r="AJ9" s="3">
        <v>11278</v>
      </c>
    </row>
    <row r="10" spans="1:45" x14ac:dyDescent="0.2">
      <c r="B10" t="s">
        <v>26</v>
      </c>
      <c r="J10" s="10"/>
      <c r="K10" s="10">
        <f>K8-K9</f>
        <v>3004</v>
      </c>
      <c r="L10" s="10">
        <f>L8-L9</f>
        <v>3435</v>
      </c>
      <c r="M10" s="10">
        <f>M8-M9</f>
        <v>2766</v>
      </c>
      <c r="N10" s="10">
        <f>+N8-N9</f>
        <v>2846</v>
      </c>
      <c r="O10" s="10">
        <f t="shared" ref="O10:T10" si="1">O8-O9</f>
        <v>2664</v>
      </c>
      <c r="P10" s="10">
        <f t="shared" si="1"/>
        <v>2655</v>
      </c>
      <c r="Q10" s="10">
        <f t="shared" si="1"/>
        <v>2957</v>
      </c>
      <c r="R10" s="10">
        <f t="shared" si="1"/>
        <v>3126</v>
      </c>
      <c r="S10" s="10">
        <f t="shared" si="1"/>
        <v>2790</v>
      </c>
      <c r="T10" s="10">
        <f t="shared" si="1"/>
        <v>3095</v>
      </c>
      <c r="AD10" s="3">
        <f t="shared" ref="AD10:AJ10" si="2">+AD8-AD9</f>
        <v>1863</v>
      </c>
      <c r="AE10" s="3">
        <f t="shared" si="2"/>
        <v>2447</v>
      </c>
      <c r="AF10" s="3">
        <f t="shared" si="2"/>
        <v>2868</v>
      </c>
      <c r="AG10" s="3">
        <f t="shared" si="2"/>
        <v>4347</v>
      </c>
      <c r="AH10" s="3">
        <f t="shared" si="2"/>
        <v>7929</v>
      </c>
      <c r="AI10" s="3">
        <f t="shared" si="2"/>
        <v>12051</v>
      </c>
      <c r="AJ10" s="3">
        <f t="shared" si="2"/>
        <v>11402</v>
      </c>
    </row>
    <row r="11" spans="1:45" x14ac:dyDescent="0.2">
      <c r="B11" t="s">
        <v>27</v>
      </c>
      <c r="J11" s="10"/>
      <c r="K11" s="10">
        <v>1060</v>
      </c>
      <c r="L11" s="10">
        <v>1300</v>
      </c>
      <c r="M11" s="10">
        <v>1279</v>
      </c>
      <c r="N11" s="10">
        <f t="shared" ref="N11:N12" si="3">+AI11-M11-L11-K11</f>
        <v>1366</v>
      </c>
      <c r="O11" s="10">
        <v>1411</v>
      </c>
      <c r="P11" s="10">
        <v>1443</v>
      </c>
      <c r="Q11" s="10">
        <v>1507</v>
      </c>
      <c r="R11" s="10">
        <f>+AJ11-Q11-P11-O11</f>
        <v>1511</v>
      </c>
      <c r="S11" s="10">
        <v>1525</v>
      </c>
      <c r="T11" s="10">
        <v>1583</v>
      </c>
      <c r="AD11" s="3">
        <v>1196</v>
      </c>
      <c r="AE11" s="3">
        <v>1434</v>
      </c>
      <c r="AF11" s="3">
        <v>1547</v>
      </c>
      <c r="AG11" s="3">
        <v>1983</v>
      </c>
      <c r="AH11" s="3">
        <v>2845</v>
      </c>
      <c r="AI11" s="3">
        <v>5005</v>
      </c>
      <c r="AJ11" s="3">
        <v>5872</v>
      </c>
    </row>
    <row r="12" spans="1:45" x14ac:dyDescent="0.2">
      <c r="B12" t="s">
        <v>28</v>
      </c>
      <c r="J12" s="10"/>
      <c r="K12" s="10">
        <v>597</v>
      </c>
      <c r="L12" s="10">
        <v>592</v>
      </c>
      <c r="M12" s="10">
        <v>557</v>
      </c>
      <c r="N12" s="10">
        <f t="shared" si="3"/>
        <v>590</v>
      </c>
      <c r="O12" s="10">
        <v>585</v>
      </c>
      <c r="P12" s="10">
        <v>547</v>
      </c>
      <c r="Q12" s="10">
        <v>576</v>
      </c>
      <c r="R12" s="10">
        <f>+AJ12-Q12-P12-O12</f>
        <v>644</v>
      </c>
      <c r="S12" s="10">
        <v>620</v>
      </c>
      <c r="T12" s="10">
        <v>650</v>
      </c>
      <c r="AD12" s="3">
        <v>516</v>
      </c>
      <c r="AE12" s="3">
        <v>562</v>
      </c>
      <c r="AF12" s="3">
        <v>750</v>
      </c>
      <c r="AG12" s="3">
        <v>995</v>
      </c>
      <c r="AH12" s="3">
        <v>1448</v>
      </c>
      <c r="AI12" s="3">
        <v>2336</v>
      </c>
      <c r="AJ12" s="3">
        <v>2352</v>
      </c>
    </row>
    <row r="13" spans="1:45" x14ac:dyDescent="0.2">
      <c r="B13" t="s">
        <v>29</v>
      </c>
      <c r="J13" s="10"/>
      <c r="K13" s="10">
        <f>K11+K12</f>
        <v>1657</v>
      </c>
      <c r="L13" s="10">
        <f>L11+L12</f>
        <v>1892</v>
      </c>
      <c r="M13" s="10">
        <f>M11+M12</f>
        <v>1836</v>
      </c>
      <c r="N13" s="10">
        <f t="shared" ref="N13" si="4">N11+N12</f>
        <v>1956</v>
      </c>
      <c r="O13" s="10">
        <f t="shared" ref="O13:T13" si="5">O11+O12</f>
        <v>1996</v>
      </c>
      <c r="P13" s="10">
        <f t="shared" si="5"/>
        <v>1990</v>
      </c>
      <c r="Q13" s="10">
        <f t="shared" si="5"/>
        <v>2083</v>
      </c>
      <c r="R13" s="10">
        <f t="shared" si="5"/>
        <v>2155</v>
      </c>
      <c r="S13" s="10">
        <f t="shared" si="5"/>
        <v>2145</v>
      </c>
      <c r="T13" s="10">
        <f t="shared" si="5"/>
        <v>2233</v>
      </c>
      <c r="AD13" s="3">
        <f>+AD11+AD12</f>
        <v>1712</v>
      </c>
      <c r="AE13" s="3">
        <f>+AE11+AE12</f>
        <v>1996</v>
      </c>
      <c r="AF13" s="3">
        <f>+AF11+AF12</f>
        <v>2297</v>
      </c>
      <c r="AG13" s="3">
        <f>+AG11+AG12</f>
        <v>2978</v>
      </c>
      <c r="AH13" s="3">
        <f>+AH11+AH12</f>
        <v>4293</v>
      </c>
      <c r="AI13" s="3">
        <f t="shared" ref="AI13:AJ13" si="6">+AI11+AI12</f>
        <v>7341</v>
      </c>
      <c r="AJ13" s="3">
        <f t="shared" si="6"/>
        <v>8224</v>
      </c>
    </row>
    <row r="14" spans="1:45" x14ac:dyDescent="0.2">
      <c r="B14" t="s">
        <v>30</v>
      </c>
      <c r="J14" s="10"/>
      <c r="K14" s="10">
        <f>K10-K13</f>
        <v>1347</v>
      </c>
      <c r="L14" s="10">
        <f>L10-L13</f>
        <v>1543</v>
      </c>
      <c r="M14" s="10">
        <f>M10-M13</f>
        <v>930</v>
      </c>
      <c r="N14" s="10">
        <f t="shared" ref="N14" si="7">N10-N13</f>
        <v>890</v>
      </c>
      <c r="O14" s="10">
        <f t="shared" ref="O14:T14" si="8">O10-O13</f>
        <v>668</v>
      </c>
      <c r="P14" s="10">
        <f t="shared" si="8"/>
        <v>665</v>
      </c>
      <c r="Q14" s="10">
        <f t="shared" si="8"/>
        <v>874</v>
      </c>
      <c r="R14" s="10">
        <f t="shared" si="8"/>
        <v>971</v>
      </c>
      <c r="S14" s="10">
        <f t="shared" si="8"/>
        <v>645</v>
      </c>
      <c r="T14" s="10">
        <f t="shared" si="8"/>
        <v>862</v>
      </c>
      <c r="AD14" s="3">
        <f>+AD10-AD13</f>
        <v>151</v>
      </c>
      <c r="AE14" s="3">
        <f>+AE10-AE13</f>
        <v>451</v>
      </c>
      <c r="AF14" s="3">
        <f>+AF10-AF13</f>
        <v>571</v>
      </c>
      <c r="AG14" s="3">
        <f>+AG10-AG13</f>
        <v>1369</v>
      </c>
      <c r="AH14" s="3">
        <f>+AH10-AH13</f>
        <v>3636</v>
      </c>
      <c r="AI14" s="3">
        <f t="shared" ref="AI14:AJ14" si="9">+AI10-AI13</f>
        <v>4710</v>
      </c>
      <c r="AJ14" s="3">
        <f t="shared" si="9"/>
        <v>3178</v>
      </c>
    </row>
    <row r="15" spans="1:45" x14ac:dyDescent="0.2">
      <c r="B15" t="s">
        <v>31</v>
      </c>
      <c r="J15" s="10"/>
      <c r="K15" s="10">
        <f>-13-42</f>
        <v>-55</v>
      </c>
      <c r="L15" s="10">
        <f>-25-4</f>
        <v>-29</v>
      </c>
      <c r="M15" s="10">
        <f>-25+43</f>
        <v>18</v>
      </c>
      <c r="N15" s="10"/>
      <c r="O15" s="10">
        <f>-25+43</f>
        <v>18</v>
      </c>
      <c r="P15" s="10">
        <f>-28+46</f>
        <v>18</v>
      </c>
      <c r="Q15" s="10">
        <f>-26+59</f>
        <v>33</v>
      </c>
      <c r="R15" s="10">
        <f>+AJ15-Q15-P15-O15</f>
        <v>22</v>
      </c>
      <c r="S15" s="10">
        <f>-25+53</f>
        <v>28</v>
      </c>
      <c r="T15" s="10">
        <f>-25+55</f>
        <v>30</v>
      </c>
      <c r="AD15" s="3">
        <v>-121</v>
      </c>
      <c r="AE15" s="3">
        <v>-121</v>
      </c>
      <c r="AF15" s="3">
        <f>-94-165</f>
        <v>-259</v>
      </c>
      <c r="AG15" s="3">
        <f>-47-47</f>
        <v>-94</v>
      </c>
      <c r="AH15" s="3">
        <f>-34+55</f>
        <v>21</v>
      </c>
      <c r="AI15" s="3">
        <f>-88+8</f>
        <v>-80</v>
      </c>
      <c r="AJ15">
        <f>-106+197</f>
        <v>91</v>
      </c>
    </row>
    <row r="16" spans="1:45" x14ac:dyDescent="0.2">
      <c r="B16" t="s">
        <v>32</v>
      </c>
      <c r="J16" s="10"/>
      <c r="K16" s="10">
        <f>K14+K15</f>
        <v>1292</v>
      </c>
      <c r="L16" s="10">
        <f>L14+L15</f>
        <v>1514</v>
      </c>
      <c r="M16" s="10">
        <f>M14+M15</f>
        <v>948</v>
      </c>
      <c r="N16" s="10">
        <f t="shared" ref="N16" si="10">N14+N15</f>
        <v>890</v>
      </c>
      <c r="O16" s="10">
        <f t="shared" ref="O16:T16" si="11">O14+O15</f>
        <v>686</v>
      </c>
      <c r="P16" s="10">
        <f t="shared" si="11"/>
        <v>683</v>
      </c>
      <c r="Q16" s="10">
        <f t="shared" si="11"/>
        <v>907</v>
      </c>
      <c r="R16" s="10">
        <f t="shared" si="11"/>
        <v>993</v>
      </c>
      <c r="S16" s="10">
        <f t="shared" si="11"/>
        <v>673</v>
      </c>
      <c r="T16" s="10">
        <f t="shared" si="11"/>
        <v>892</v>
      </c>
      <c r="AD16" s="3">
        <f t="shared" ref="AD16:AJ16" si="12">+AD14+AD15</f>
        <v>30</v>
      </c>
      <c r="AE16" s="3">
        <f t="shared" si="12"/>
        <v>330</v>
      </c>
      <c r="AF16" s="3">
        <f t="shared" si="12"/>
        <v>312</v>
      </c>
      <c r="AG16" s="3">
        <f t="shared" si="12"/>
        <v>1275</v>
      </c>
      <c r="AH16" s="3">
        <f t="shared" si="12"/>
        <v>3657</v>
      </c>
      <c r="AI16" s="3">
        <f t="shared" si="12"/>
        <v>4630</v>
      </c>
      <c r="AJ16" s="3">
        <f t="shared" si="12"/>
        <v>3269</v>
      </c>
    </row>
    <row r="17" spans="2:36" x14ac:dyDescent="0.2">
      <c r="B17" t="s">
        <v>33</v>
      </c>
      <c r="J17" s="10"/>
      <c r="K17" s="10">
        <v>113</v>
      </c>
      <c r="L17" s="10">
        <v>54</v>
      </c>
      <c r="M17" s="10">
        <v>13</v>
      </c>
      <c r="N17" s="10"/>
      <c r="O17" s="10">
        <v>13</v>
      </c>
      <c r="P17" s="10">
        <v>-23</v>
      </c>
      <c r="Q17" s="10">
        <v>-39</v>
      </c>
      <c r="R17" s="10">
        <f>+AJ17-Q17-P17-O17</f>
        <v>395</v>
      </c>
      <c r="S17" s="10">
        <v>52</v>
      </c>
      <c r="T17" s="10">
        <v>41</v>
      </c>
      <c r="AD17" s="3">
        <f>9+2</f>
        <v>11</v>
      </c>
      <c r="AE17" s="3">
        <f>9+2</f>
        <v>11</v>
      </c>
      <c r="AF17" s="3">
        <v>0</v>
      </c>
      <c r="AG17" s="3">
        <v>0</v>
      </c>
      <c r="AH17" s="3">
        <v>513</v>
      </c>
      <c r="AI17" s="3">
        <v>0</v>
      </c>
      <c r="AJ17" s="3">
        <v>346</v>
      </c>
    </row>
    <row r="18" spans="2:36" x14ac:dyDescent="0.2">
      <c r="B18" t="s">
        <v>34</v>
      </c>
      <c r="J18" s="10"/>
      <c r="K18" s="10">
        <f>K16-K17</f>
        <v>1179</v>
      </c>
      <c r="L18" s="10">
        <f>L16-L17</f>
        <v>1460</v>
      </c>
      <c r="M18" s="10">
        <f>M16-M17</f>
        <v>935</v>
      </c>
      <c r="N18" s="10">
        <f t="shared" ref="N18" si="13">N16-N17</f>
        <v>890</v>
      </c>
      <c r="O18" s="10">
        <f t="shared" ref="O18:T18" si="14">O16-O17</f>
        <v>673</v>
      </c>
      <c r="P18" s="10">
        <f t="shared" si="14"/>
        <v>706</v>
      </c>
      <c r="Q18" s="10">
        <f t="shared" si="14"/>
        <v>946</v>
      </c>
      <c r="R18" s="10">
        <f t="shared" si="14"/>
        <v>598</v>
      </c>
      <c r="S18" s="10">
        <f t="shared" si="14"/>
        <v>621</v>
      </c>
      <c r="T18" s="10">
        <f t="shared" si="14"/>
        <v>851</v>
      </c>
      <c r="AD18" s="3">
        <f t="shared" ref="AD18:AJ18" si="15">+AD16-AD17</f>
        <v>19</v>
      </c>
      <c r="AE18" s="3">
        <f t="shared" si="15"/>
        <v>319</v>
      </c>
      <c r="AF18" s="3">
        <f t="shared" si="15"/>
        <v>312</v>
      </c>
      <c r="AG18" s="3">
        <f t="shared" si="15"/>
        <v>1275</v>
      </c>
      <c r="AH18" s="3">
        <f t="shared" si="15"/>
        <v>3144</v>
      </c>
      <c r="AI18" s="3">
        <f t="shared" si="15"/>
        <v>4630</v>
      </c>
      <c r="AJ18" s="3">
        <f t="shared" si="15"/>
        <v>2923</v>
      </c>
    </row>
    <row r="19" spans="2:36" x14ac:dyDescent="0.2">
      <c r="B19" t="s">
        <v>24</v>
      </c>
      <c r="J19" s="11"/>
      <c r="K19" s="11">
        <f t="shared" ref="K19:T19" si="16">K18/K20</f>
        <v>0.83617021276595749</v>
      </c>
      <c r="L19" s="11">
        <f t="shared" si="16"/>
        <v>0.89460784313725494</v>
      </c>
      <c r="M19" s="11">
        <f t="shared" si="16"/>
        <v>0.58038485412787089</v>
      </c>
      <c r="N19" s="11">
        <f t="shared" si="16"/>
        <v>0.56651814131126665</v>
      </c>
      <c r="O19" s="11">
        <f t="shared" si="16"/>
        <v>0.41775294847920547</v>
      </c>
      <c r="P19" s="11">
        <f t="shared" si="16"/>
        <v>0.4339274738783036</v>
      </c>
      <c r="Q19" s="11">
        <f t="shared" si="16"/>
        <v>0.58072437077961936</v>
      </c>
      <c r="R19" s="11">
        <f t="shared" si="16"/>
        <v>0.36799999999999999</v>
      </c>
      <c r="S19" s="11">
        <f t="shared" si="16"/>
        <v>0.37888956680902991</v>
      </c>
      <c r="T19" s="11">
        <f t="shared" si="16"/>
        <v>0.51985339034819789</v>
      </c>
      <c r="AD19" s="1">
        <f t="shared" ref="AD19:AJ19" si="17">+AD18/AD20</f>
        <v>1.9957983193277309E-2</v>
      </c>
      <c r="AE19" s="1">
        <f t="shared" si="17"/>
        <v>0.29981203007518797</v>
      </c>
      <c r="AF19" s="1">
        <f t="shared" si="17"/>
        <v>0.27857142857142858</v>
      </c>
      <c r="AG19" s="1">
        <f t="shared" si="17"/>
        <v>1.056338028169014</v>
      </c>
      <c r="AH19" s="1">
        <f t="shared" si="17"/>
        <v>2.5581773799837264</v>
      </c>
      <c r="AI19" s="1">
        <f t="shared" si="17"/>
        <v>2.9471674092934435</v>
      </c>
      <c r="AJ19" s="1">
        <f t="shared" si="17"/>
        <v>1.7987692307692307</v>
      </c>
    </row>
    <row r="20" spans="2:36" x14ac:dyDescent="0.2">
      <c r="B20" t="s">
        <v>1</v>
      </c>
      <c r="J20" s="10"/>
      <c r="K20" s="10">
        <v>1410</v>
      </c>
      <c r="L20" s="10">
        <v>1632</v>
      </c>
      <c r="M20" s="10">
        <v>1611</v>
      </c>
      <c r="N20" s="10">
        <f>+AI20</f>
        <v>1571</v>
      </c>
      <c r="O20" s="10">
        <v>1611</v>
      </c>
      <c r="P20" s="10">
        <v>1627</v>
      </c>
      <c r="Q20" s="10">
        <v>1629</v>
      </c>
      <c r="R20" s="10">
        <f>+AJ20</f>
        <v>1625</v>
      </c>
      <c r="S20" s="10">
        <v>1639</v>
      </c>
      <c r="T20" s="10">
        <v>1637</v>
      </c>
      <c r="AD20" s="3">
        <v>952</v>
      </c>
      <c r="AE20" s="3">
        <v>1064</v>
      </c>
      <c r="AF20" s="3">
        <v>1120</v>
      </c>
      <c r="AG20" s="3">
        <v>1207</v>
      </c>
      <c r="AH20" s="3">
        <v>1229</v>
      </c>
      <c r="AI20" s="3">
        <v>1571</v>
      </c>
      <c r="AJ20" s="3">
        <v>1625</v>
      </c>
    </row>
    <row r="23" spans="2:36" x14ac:dyDescent="0.2">
      <c r="B23" t="s">
        <v>35</v>
      </c>
      <c r="N23" s="12"/>
      <c r="O23" s="12">
        <f>O8/K8-1</f>
        <v>-9.0708340411075228E-2</v>
      </c>
      <c r="P23" s="12">
        <f t="shared" ref="P23:T23" si="18">P8/L8-1</f>
        <v>-0.18183206106870231</v>
      </c>
      <c r="Q23" s="12">
        <f t="shared" si="18"/>
        <v>4.2228212039532753E-2</v>
      </c>
      <c r="R23" s="12">
        <f t="shared" si="18"/>
        <v>0.10162529023039824</v>
      </c>
      <c r="S23" s="12">
        <f t="shared" si="18"/>
        <v>2.2417336073230043E-2</v>
      </c>
      <c r="T23" s="12">
        <f t="shared" si="18"/>
        <v>8.882254151894009E-2</v>
      </c>
      <c r="AA23" s="7">
        <f t="shared" ref="AA23:AD23" si="19">+AA8/Z8-1</f>
        <v>3.9063974334780038E-2</v>
      </c>
      <c r="AB23" s="7">
        <f t="shared" si="19"/>
        <v>-0.27515437704322554</v>
      </c>
      <c r="AC23" s="7">
        <f t="shared" si="19"/>
        <v>7.0408418942620843E-2</v>
      </c>
      <c r="AD23" s="7">
        <f t="shared" si="19"/>
        <v>0.24742509363295873</v>
      </c>
      <c r="AE23" s="7">
        <f t="shared" ref="AE23:AJ23" si="20">+AE8/AD8-1</f>
        <v>0.21504972790392185</v>
      </c>
      <c r="AF23" s="7">
        <f t="shared" si="20"/>
        <v>3.9536679536679609E-2</v>
      </c>
      <c r="AG23" s="7">
        <f t="shared" si="20"/>
        <v>0.45045312732134901</v>
      </c>
      <c r="AH23" s="7">
        <f t="shared" si="20"/>
        <v>0.68329406944586712</v>
      </c>
      <c r="AI23" s="7">
        <f t="shared" si="20"/>
        <v>0.43610806863818907</v>
      </c>
      <c r="AJ23" s="7">
        <f t="shared" si="20"/>
        <v>-3.9023770179229644E-2</v>
      </c>
    </row>
    <row r="25" spans="2:36" x14ac:dyDescent="0.2">
      <c r="B25" t="s">
        <v>26</v>
      </c>
      <c r="J25" s="12"/>
      <c r="K25" s="12">
        <f>K10/K8</f>
        <v>0.51027688126380155</v>
      </c>
      <c r="L25" s="12">
        <f>L10/L8</f>
        <v>0.52442748091603053</v>
      </c>
      <c r="M25" s="12">
        <f t="shared" ref="M25:N25" si="21">M10/M8</f>
        <v>0.49703504043126684</v>
      </c>
      <c r="N25" s="12">
        <f t="shared" si="21"/>
        <v>0.5083050544740132</v>
      </c>
      <c r="O25" s="12">
        <f>O10/O8</f>
        <v>0.49766486082570521</v>
      </c>
      <c r="P25" s="12">
        <f t="shared" ref="P25:T25" si="22">P10/P8</f>
        <v>0.49542825153946629</v>
      </c>
      <c r="Q25" s="12">
        <f t="shared" si="22"/>
        <v>0.5098275862068965</v>
      </c>
      <c r="R25" s="12">
        <f t="shared" si="22"/>
        <v>0.50680933852140075</v>
      </c>
      <c r="S25" s="12">
        <f t="shared" si="22"/>
        <v>0.5097752603690846</v>
      </c>
      <c r="T25" s="12">
        <f t="shared" si="22"/>
        <v>0.53041988003427587</v>
      </c>
      <c r="AD25" s="7">
        <f>+AD10/AD8</f>
        <v>0.3495965471945956</v>
      </c>
      <c r="AE25" s="7">
        <f>+AE10/AE8</f>
        <v>0.37791505791505792</v>
      </c>
      <c r="AF25" s="7">
        <f>+AF10/AF8</f>
        <v>0.42608824840291187</v>
      </c>
      <c r="AG25" s="7">
        <f t="shared" ref="AG25:AJ25" si="23">+AG10/AG8</f>
        <v>0.44525248386766364</v>
      </c>
      <c r="AH25" s="7">
        <f t="shared" si="23"/>
        <v>0.48247535596933189</v>
      </c>
      <c r="AI25" s="7">
        <f t="shared" si="23"/>
        <v>0.51061395703571888</v>
      </c>
      <c r="AJ25" s="7">
        <f t="shared" si="23"/>
        <v>0.5027336860670194</v>
      </c>
    </row>
  </sheetData>
  <hyperlinks>
    <hyperlink ref="A1" location="Main!A1" display="Main" xr:uid="{AE73617B-F45B-445A-BDA8-AE857C9E0C1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2023-02-01T15:38:38Z</dcterms:created>
  <dcterms:modified xsi:type="dcterms:W3CDTF">2024-08-03T20:31:10Z</dcterms:modified>
</cp:coreProperties>
</file>