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C44CB3B-4763-4A09-B101-11E4CC4E1462}" xr6:coauthVersionLast="47" xr6:coauthVersionMax="47" xr10:uidLastSave="{00000000-0000-0000-0000-000000000000}"/>
  <bookViews>
    <workbookView xWindow="-51615" yWindow="1095" windowWidth="20085" windowHeight="20160" xr2:uid="{7B7A1A5F-796C-4EC6-BFC3-52A4045C943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L41" i="2"/>
  <c r="L35" i="2"/>
  <c r="L36" i="2"/>
  <c r="L37" i="2"/>
  <c r="L39" i="2"/>
  <c r="L32" i="2"/>
  <c r="L24" i="2"/>
  <c r="L21" i="2"/>
  <c r="H21" i="2"/>
  <c r="L19" i="2"/>
  <c r="H19" i="2"/>
  <c r="H16" i="2"/>
  <c r="H17" i="2" s="1"/>
  <c r="H11" i="2"/>
  <c r="L17" i="2"/>
  <c r="L16" i="2"/>
  <c r="L11" i="2"/>
  <c r="H9" i="2"/>
  <c r="L9" i="2"/>
  <c r="I10" i="2"/>
  <c r="J10" i="2"/>
  <c r="L10" i="2"/>
  <c r="K10" i="2"/>
  <c r="H10" i="2"/>
  <c r="S10" i="2"/>
  <c r="R10" i="2"/>
  <c r="Q10" i="2"/>
  <c r="P10" i="2"/>
  <c r="U10" i="2"/>
  <c r="T10" i="2"/>
  <c r="K4" i="1"/>
</calcChain>
</file>

<file path=xl/sharedStrings.xml><?xml version="1.0" encoding="utf-8"?>
<sst xmlns="http://schemas.openxmlformats.org/spreadsheetml/2006/main" count="73" uniqueCount="67">
  <si>
    <t>Shares</t>
  </si>
  <si>
    <t>Cash</t>
  </si>
  <si>
    <t>Debt</t>
  </si>
  <si>
    <t>Price DKK</t>
  </si>
  <si>
    <t>MC DKK</t>
  </si>
  <si>
    <t>Cash DKK</t>
  </si>
  <si>
    <t>Debt DKK</t>
  </si>
  <si>
    <t>EV DKK</t>
  </si>
  <si>
    <t>Main</t>
  </si>
  <si>
    <t>Rexulti</t>
  </si>
  <si>
    <t>1H23</t>
  </si>
  <si>
    <t>2H23</t>
  </si>
  <si>
    <t>1H24</t>
  </si>
  <si>
    <t>2H24</t>
  </si>
  <si>
    <t>1H22</t>
  </si>
  <si>
    <t>2H22</t>
  </si>
  <si>
    <t>Brintellix/Trintellix</t>
  </si>
  <si>
    <t>Abilify Maintena/Asimtufii</t>
  </si>
  <si>
    <t>Vyepti</t>
  </si>
  <si>
    <t>Cipralex/Lexapro</t>
  </si>
  <si>
    <t>Other Pharmaceuticals</t>
  </si>
  <si>
    <t>Other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</si>
  <si>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</si>
  <si>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</si>
  <si>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</si>
  <si>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</si>
  <si>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</si>
  <si>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</si>
  <si>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</si>
  <si>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</si>
  <si>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</si>
  <si>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</si>
  <si>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</si>
  <si>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</si>
  <si>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</si>
  <si>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Rexulti (brexpiprazole)</t>
  </si>
  <si>
    <t>Name</t>
  </si>
  <si>
    <t>Indication</t>
  </si>
  <si>
    <t>Brintellix/Trintellix (vortioxetine)</t>
  </si>
  <si>
    <t>Abilify Maintena/Asimtufii (aripiprazole)</t>
  </si>
  <si>
    <t>Vyepti (eptinezumab)</t>
  </si>
  <si>
    <t>Cipralex/Lexapro (escitalopram)</t>
  </si>
  <si>
    <t>Depression</t>
  </si>
  <si>
    <t>Migraine</t>
  </si>
  <si>
    <t>Gross Profit</t>
  </si>
  <si>
    <t>COGS</t>
  </si>
  <si>
    <t>Sales</t>
  </si>
  <si>
    <t>Admin</t>
  </si>
  <si>
    <t>R&amp;D</t>
  </si>
  <si>
    <t>Operating Expenses</t>
  </si>
  <si>
    <t>Operating Income</t>
  </si>
  <si>
    <t>Net Income</t>
  </si>
  <si>
    <t>Taxes</t>
  </si>
  <si>
    <t>Pretax Income</t>
  </si>
  <si>
    <t>Interest Income</t>
  </si>
  <si>
    <t>AR</t>
  </si>
  <si>
    <t>Inventories</t>
  </si>
  <si>
    <t>DTA</t>
  </si>
  <si>
    <t>ROU</t>
  </si>
  <si>
    <t>PP&amp;E</t>
  </si>
  <si>
    <t>Goodwill</t>
  </si>
  <si>
    <t>Assets</t>
  </si>
  <si>
    <t>Lease</t>
  </si>
  <si>
    <t>AP+Provisions</t>
  </si>
  <si>
    <t>Pension</t>
  </si>
  <si>
    <t>SE</t>
  </si>
  <si>
    <t>L+SE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</si>
</sst>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F67FAA4-9E30-4542-A253-92822B5FE2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FE92-6DDB-4218-8412-00E805F0C8CF}">
  <dimension ref="B2:L7"/>
  <sheetViews>
    <sheetView tabSelected="1" zoomScale="130" zoomScaleNormal="130" workbookViewId="0">
      <selection activeCell="E3" sqref="E3"/>
    </sheetView>
  </sheetViews>
  <sheetFormatPr defaultRowHeight="12.75" x14ac:dyDescent="0.2"/>
  <cols>
    <col min="1" max="1" width="3.140625" customWidth="1"/>
    <col min="2" max="2" width="33.85546875" bestFit="1" customWidth="1"/>
    <col min="3" max="3" width="12.42578125" customWidth="1"/>
    <col min="9" max="9" width="5.85546875" customWidth="1"/>
    <col min="10" max="10" width="11.28515625" customWidth="1"/>
  </cols>
  <sheetData>
    <row r="2" spans="2:12" x14ac:dyDescent="0.2">
      <c r="B2" s="12" t="s">
        <v>36</v>
      </c>
      <c r="C2" s="15" t="s">
        <v>37</v>
      </c>
      <c r="D2" s="13"/>
      <c r="E2" s="13"/>
      <c r="F2" s="13"/>
      <c r="G2" s="13"/>
      <c r="H2" s="14"/>
      <c r="J2" t="s">
        <v>3</v>
      </c>
      <c r="K2">
        <v>48.68</v>
      </c>
    </row>
    <row r="3" spans="2:12" x14ac:dyDescent="0.2">
      <c r="B3" s="6" t="s">
        <v>35</v>
      </c>
      <c r="C3" s="16"/>
      <c r="D3" s="7"/>
      <c r="E3" s="7"/>
      <c r="F3" s="7"/>
      <c r="G3" s="7"/>
      <c r="H3" s="8"/>
      <c r="J3" t="s">
        <v>0</v>
      </c>
      <c r="K3" s="1">
        <v>991.7</v>
      </c>
      <c r="L3" s="2" t="s">
        <v>32</v>
      </c>
    </row>
    <row r="4" spans="2:12" x14ac:dyDescent="0.2">
      <c r="B4" s="6" t="s">
        <v>38</v>
      </c>
      <c r="C4" s="16"/>
      <c r="D4" s="7"/>
      <c r="E4" s="7"/>
      <c r="F4" s="7"/>
      <c r="G4" s="7"/>
      <c r="H4" s="8"/>
      <c r="J4" t="s">
        <v>4</v>
      </c>
      <c r="K4" s="1">
        <f>+K2*K3</f>
        <v>48275.955999999998</v>
      </c>
    </row>
    <row r="5" spans="2:12" x14ac:dyDescent="0.2">
      <c r="B5" s="6" t="s">
        <v>39</v>
      </c>
      <c r="C5" s="16"/>
      <c r="D5" s="7"/>
      <c r="E5" s="7"/>
      <c r="F5" s="7"/>
      <c r="G5" s="7"/>
      <c r="H5" s="8"/>
      <c r="J5" t="s">
        <v>5</v>
      </c>
      <c r="K5" s="1">
        <v>6237</v>
      </c>
      <c r="L5" s="2" t="s">
        <v>32</v>
      </c>
    </row>
    <row r="6" spans="2:12" x14ac:dyDescent="0.2">
      <c r="B6" s="6" t="s">
        <v>40</v>
      </c>
      <c r="C6" s="16" t="s">
        <v>43</v>
      </c>
      <c r="D6" s="7"/>
      <c r="E6" s="7"/>
      <c r="F6" s="7"/>
      <c r="G6" s="7"/>
      <c r="H6" s="8"/>
      <c r="J6" t="s">
        <v>6</v>
      </c>
      <c r="K6" s="1">
        <v>3718</v>
      </c>
      <c r="L6" s="2" t="s">
        <v>32</v>
      </c>
    </row>
    <row r="7" spans="2:12" x14ac:dyDescent="0.2">
      <c r="B7" s="9" t="s">
        <v>41</v>
      </c>
      <c r="C7" s="17" t="s">
        <v>42</v>
      </c>
      <c r="D7" s="10"/>
      <c r="E7" s="10"/>
      <c r="F7" s="10"/>
      <c r="G7" s="10"/>
      <c r="H7" s="11"/>
      <c r="J7" t="s">
        <v>7</v>
      </c>
      <c r="K7" s="1">
        <f>+K4-K5+K6</f>
        <v>45756.955999999998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7DD56-97BB-415F-8B05-4ACF7165C5FA}">
  <dimension ref="A1:U41"/>
  <sheetViews>
    <sheetView zoomScale="160" zoomScaleNormal="160" workbookViewId="0">
      <pane xSplit="2" ySplit="2" topLeftCell="C8" activePane="bottomRight" state="frozen"/>
      <selection pane="topRight" activeCell="C1" sqref="C1"/>
      <selection pane="bottomLeft" activeCell="A3" sqref="A3"/>
      <selection pane="bottomRight" activeCell="L41" sqref="L41"/>
    </sheetView>
  </sheetViews>
  <sheetFormatPr defaultRowHeight="12.75" x14ac:dyDescent="0.2"/>
  <cols>
    <col min="1" max="1" width="5" bestFit="1" customWidth="1"/>
    <col min="2" max="2" width="22.28515625" bestFit="1" customWidth="1"/>
    <col min="3" max="14" width="7.28515625" style="2" customWidth="1"/>
    <col min="15" max="15" width="7.28515625" customWidth="1"/>
    <col min="16" max="21" width="9.140625" style="2"/>
  </cols>
  <sheetData>
    <row r="1" spans="1:21" x14ac:dyDescent="0.2">
      <c r="A1" t="s">
        <v>8</v>
      </c>
    </row>
    <row r="2" spans="1:21" x14ac:dyDescent="0.2"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P2" s="2" t="s">
        <v>14</v>
      </c>
      <c r="Q2" s="2" t="s">
        <v>15</v>
      </c>
      <c r="R2" s="2" t="s">
        <v>10</v>
      </c>
      <c r="S2" s="2" t="s">
        <v>11</v>
      </c>
      <c r="T2" s="2" t="s">
        <v>12</v>
      </c>
      <c r="U2" s="2" t="s">
        <v>13</v>
      </c>
    </row>
    <row r="3" spans="1:21" s="1" customFormat="1" x14ac:dyDescent="0.2">
      <c r="B3" s="1" t="s">
        <v>9</v>
      </c>
      <c r="C3" s="3"/>
      <c r="D3" s="3"/>
      <c r="E3" s="3"/>
      <c r="F3" s="3"/>
      <c r="G3" s="3"/>
      <c r="H3" s="3">
        <v>1075</v>
      </c>
      <c r="I3" s="3"/>
      <c r="J3" s="3"/>
      <c r="K3" s="3"/>
      <c r="L3" s="3">
        <v>1266</v>
      </c>
      <c r="M3" s="3"/>
      <c r="N3" s="3"/>
      <c r="P3" s="3"/>
      <c r="Q3" s="3"/>
      <c r="R3" s="3">
        <v>2135</v>
      </c>
      <c r="S3" s="3"/>
      <c r="T3" s="3">
        <v>2381</v>
      </c>
      <c r="U3" s="3"/>
    </row>
    <row r="4" spans="1:21" s="1" customFormat="1" x14ac:dyDescent="0.2">
      <c r="B4" s="1" t="s">
        <v>16</v>
      </c>
      <c r="C4" s="3"/>
      <c r="D4" s="3"/>
      <c r="E4" s="3"/>
      <c r="F4" s="3"/>
      <c r="G4" s="3"/>
      <c r="H4" s="3">
        <v>1079</v>
      </c>
      <c r="I4" s="3"/>
      <c r="J4" s="3"/>
      <c r="K4" s="3"/>
      <c r="L4" s="3">
        <v>1183</v>
      </c>
      <c r="M4" s="3"/>
      <c r="N4" s="3"/>
      <c r="P4" s="3"/>
      <c r="Q4" s="3"/>
      <c r="R4" s="3">
        <v>2156</v>
      </c>
      <c r="S4" s="3"/>
      <c r="T4" s="3">
        <v>2351</v>
      </c>
      <c r="U4" s="3"/>
    </row>
    <row r="5" spans="1:21" s="1" customFormat="1" x14ac:dyDescent="0.2">
      <c r="B5" s="1" t="s">
        <v>17</v>
      </c>
      <c r="C5" s="3"/>
      <c r="D5" s="3"/>
      <c r="E5" s="3"/>
      <c r="F5" s="3"/>
      <c r="G5" s="3"/>
      <c r="H5" s="3">
        <v>799</v>
      </c>
      <c r="I5" s="3"/>
      <c r="J5" s="3"/>
      <c r="K5" s="3"/>
      <c r="L5" s="3">
        <v>866</v>
      </c>
      <c r="M5" s="3"/>
      <c r="N5" s="3"/>
      <c r="P5" s="3"/>
      <c r="Q5" s="3"/>
      <c r="R5" s="3"/>
      <c r="S5" s="3"/>
      <c r="T5" s="3"/>
      <c r="U5" s="3"/>
    </row>
    <row r="6" spans="1:21" s="1" customFormat="1" x14ac:dyDescent="0.2">
      <c r="B6" s="1" t="s">
        <v>18</v>
      </c>
      <c r="C6" s="3"/>
      <c r="D6" s="3"/>
      <c r="E6" s="3"/>
      <c r="F6" s="3"/>
      <c r="G6" s="3"/>
      <c r="H6" s="3">
        <v>406</v>
      </c>
      <c r="I6" s="3"/>
      <c r="J6" s="3"/>
      <c r="K6" s="3"/>
      <c r="L6" s="3">
        <v>725</v>
      </c>
      <c r="M6" s="3"/>
      <c r="N6" s="3"/>
      <c r="P6" s="3"/>
      <c r="Q6" s="3"/>
      <c r="R6" s="3"/>
      <c r="S6" s="3"/>
      <c r="T6" s="3"/>
      <c r="U6" s="3"/>
    </row>
    <row r="7" spans="1:21" s="1" customFormat="1" x14ac:dyDescent="0.2">
      <c r="B7" s="1" t="s">
        <v>19</v>
      </c>
      <c r="C7" s="3"/>
      <c r="D7" s="3"/>
      <c r="E7" s="3"/>
      <c r="F7" s="3"/>
      <c r="G7" s="3"/>
      <c r="H7" s="3">
        <v>536</v>
      </c>
      <c r="I7" s="3"/>
      <c r="J7" s="3"/>
      <c r="K7" s="3"/>
      <c r="L7" s="3">
        <v>498</v>
      </c>
      <c r="M7" s="3"/>
      <c r="N7" s="3"/>
      <c r="P7" s="3"/>
      <c r="Q7" s="3"/>
      <c r="R7" s="3"/>
      <c r="S7" s="3"/>
      <c r="T7" s="3"/>
      <c r="U7" s="3"/>
    </row>
    <row r="8" spans="1:21" s="1" customFormat="1" x14ac:dyDescent="0.2">
      <c r="B8" s="1" t="s">
        <v>20</v>
      </c>
      <c r="C8" s="3"/>
      <c r="D8" s="3"/>
      <c r="E8" s="3"/>
      <c r="F8" s="3"/>
      <c r="G8" s="3"/>
      <c r="H8" s="3">
        <v>951</v>
      </c>
      <c r="I8" s="3"/>
      <c r="J8" s="3"/>
      <c r="K8" s="3"/>
      <c r="L8" s="3">
        <v>854</v>
      </c>
      <c r="M8" s="3"/>
      <c r="N8" s="3"/>
      <c r="P8" s="3"/>
      <c r="Q8" s="3"/>
      <c r="R8" s="3"/>
      <c r="S8" s="3"/>
      <c r="T8" s="3"/>
      <c r="U8" s="3"/>
    </row>
    <row r="9" spans="1:21" s="1" customFormat="1" x14ac:dyDescent="0.2">
      <c r="B9" s="1" t="s">
        <v>21</v>
      </c>
      <c r="C9" s="3"/>
      <c r="D9" s="3"/>
      <c r="E9" s="3"/>
      <c r="F9" s="3"/>
      <c r="G9" s="3"/>
      <c r="H9" s="3">
        <f>69+23</f>
        <v>92</v>
      </c>
      <c r="I9" s="3"/>
      <c r="J9" s="3"/>
      <c r="K9" s="3"/>
      <c r="L9" s="3">
        <f>87-26</f>
        <v>61</v>
      </c>
      <c r="M9" s="3"/>
      <c r="N9" s="3"/>
      <c r="P9" s="3"/>
      <c r="Q9" s="3"/>
      <c r="R9" s="3"/>
      <c r="S9" s="3"/>
      <c r="T9" s="3"/>
      <c r="U9" s="3"/>
    </row>
    <row r="10" spans="1:21" s="4" customFormat="1" x14ac:dyDescent="0.2">
      <c r="B10" s="4" t="s">
        <v>22</v>
      </c>
      <c r="C10" s="5"/>
      <c r="D10" s="5"/>
      <c r="E10" s="5"/>
      <c r="F10" s="5"/>
      <c r="G10" s="5"/>
      <c r="H10" s="5">
        <f>SUM(H3:H9)</f>
        <v>4938</v>
      </c>
      <c r="I10" s="5">
        <f>SUM(I3:I9)</f>
        <v>0</v>
      </c>
      <c r="J10" s="5">
        <f>SUM(J3:J9)</f>
        <v>0</v>
      </c>
      <c r="K10" s="5">
        <f>SUM(K3:K9)</f>
        <v>0</v>
      </c>
      <c r="L10" s="5">
        <f>SUM(L3:L9)</f>
        <v>5453</v>
      </c>
      <c r="M10" s="5"/>
      <c r="N10" s="5"/>
      <c r="P10" s="5">
        <f t="shared" ref="P10:S10" si="0">SUM(P3:P9)</f>
        <v>0</v>
      </c>
      <c r="Q10" s="5">
        <f t="shared" si="0"/>
        <v>0</v>
      </c>
      <c r="R10" s="5">
        <f t="shared" si="0"/>
        <v>4291</v>
      </c>
      <c r="S10" s="5">
        <f t="shared" si="0"/>
        <v>0</v>
      </c>
      <c r="T10" s="5">
        <f>SUM(T3:T9)</f>
        <v>4732</v>
      </c>
      <c r="U10" s="5">
        <f t="shared" ref="U10" si="1">SUM(U3:U9)</f>
        <v>0</v>
      </c>
    </row>
    <row r="11" spans="1:21" s="1" customFormat="1" x14ac:dyDescent="0.2">
      <c r="B11" s="1" t="s">
        <v>45</v>
      </c>
      <c r="C11" s="3"/>
      <c r="D11" s="3"/>
      <c r="E11" s="3"/>
      <c r="F11" s="3"/>
      <c r="G11" s="3"/>
      <c r="H11" s="3">
        <f>+H10-H12</f>
        <v>531</v>
      </c>
      <c r="I11" s="3"/>
      <c r="J11" s="3"/>
      <c r="K11" s="3"/>
      <c r="L11" s="3">
        <f>+L10-L12</f>
        <v>638</v>
      </c>
      <c r="M11" s="3"/>
      <c r="N11" s="3"/>
      <c r="P11" s="3"/>
      <c r="Q11" s="3"/>
      <c r="R11" s="3"/>
      <c r="S11" s="3"/>
      <c r="T11" s="3"/>
      <c r="U11" s="3"/>
    </row>
    <row r="12" spans="1:21" s="1" customFormat="1" x14ac:dyDescent="0.2">
      <c r="B12" s="1" t="s">
        <v>44</v>
      </c>
      <c r="C12" s="3"/>
      <c r="D12" s="3"/>
      <c r="E12" s="3"/>
      <c r="F12" s="3"/>
      <c r="G12" s="3"/>
      <c r="H12" s="3">
        <v>4407</v>
      </c>
      <c r="I12" s="3"/>
      <c r="J12" s="3"/>
      <c r="K12" s="3"/>
      <c r="L12" s="3">
        <v>4815</v>
      </c>
      <c r="M12" s="3"/>
      <c r="N12" s="3"/>
      <c r="P12" s="3"/>
      <c r="Q12" s="3"/>
      <c r="R12" s="3"/>
      <c r="S12" s="3"/>
      <c r="T12" s="3"/>
      <c r="U12" s="3"/>
    </row>
    <row r="13" spans="1:21" s="1" customFormat="1" x14ac:dyDescent="0.2">
      <c r="B13" s="1" t="s">
        <v>46</v>
      </c>
      <c r="C13" s="3"/>
      <c r="D13" s="3"/>
      <c r="E13" s="3"/>
      <c r="F13" s="3"/>
      <c r="G13" s="3"/>
      <c r="H13" s="3">
        <v>1828</v>
      </c>
      <c r="I13" s="3"/>
      <c r="J13" s="3"/>
      <c r="K13" s="3"/>
      <c r="L13" s="3">
        <v>2005</v>
      </c>
      <c r="M13" s="3"/>
      <c r="N13" s="3"/>
      <c r="P13" s="3"/>
      <c r="Q13" s="3"/>
      <c r="R13" s="3"/>
      <c r="S13" s="3"/>
      <c r="T13" s="3"/>
      <c r="U13" s="3"/>
    </row>
    <row r="14" spans="1:21" s="1" customFormat="1" x14ac:dyDescent="0.2">
      <c r="B14" s="1" t="s">
        <v>47</v>
      </c>
      <c r="C14" s="3"/>
      <c r="D14" s="3"/>
      <c r="E14" s="3"/>
      <c r="F14" s="3"/>
      <c r="G14" s="3"/>
      <c r="H14" s="3">
        <v>306</v>
      </c>
      <c r="I14" s="3"/>
      <c r="J14" s="3"/>
      <c r="K14" s="3"/>
      <c r="L14" s="3">
        <v>479</v>
      </c>
      <c r="M14" s="3"/>
      <c r="N14" s="3"/>
      <c r="P14" s="3"/>
      <c r="Q14" s="3"/>
      <c r="R14" s="3"/>
      <c r="S14" s="3"/>
      <c r="T14" s="3"/>
      <c r="U14" s="3"/>
    </row>
    <row r="15" spans="1:21" s="1" customFormat="1" x14ac:dyDescent="0.2">
      <c r="B15" s="1" t="s">
        <v>48</v>
      </c>
      <c r="C15" s="3"/>
      <c r="D15" s="3"/>
      <c r="E15" s="3"/>
      <c r="F15" s="3"/>
      <c r="G15" s="3"/>
      <c r="H15" s="3">
        <v>826</v>
      </c>
      <c r="I15" s="3"/>
      <c r="J15" s="3"/>
      <c r="K15" s="3"/>
      <c r="L15" s="3">
        <v>909</v>
      </c>
      <c r="M15" s="3"/>
      <c r="N15" s="3"/>
      <c r="P15" s="3"/>
      <c r="Q15" s="3"/>
      <c r="R15" s="3"/>
      <c r="S15" s="3"/>
      <c r="T15" s="3"/>
      <c r="U15" s="3"/>
    </row>
    <row r="16" spans="1:21" s="1" customFormat="1" x14ac:dyDescent="0.2">
      <c r="B16" s="1" t="s">
        <v>49</v>
      </c>
      <c r="C16" s="3"/>
      <c r="D16" s="3"/>
      <c r="E16" s="3"/>
      <c r="F16" s="3"/>
      <c r="G16" s="3"/>
      <c r="H16" s="3">
        <f>H13+H14+H15</f>
        <v>2960</v>
      </c>
      <c r="I16" s="3"/>
      <c r="J16" s="3"/>
      <c r="K16" s="3"/>
      <c r="L16" s="3">
        <f>L13+L14+L15</f>
        <v>3393</v>
      </c>
      <c r="M16" s="3"/>
      <c r="N16" s="3"/>
      <c r="P16" s="3"/>
      <c r="Q16" s="3"/>
      <c r="R16" s="3"/>
      <c r="S16" s="3"/>
      <c r="T16" s="3"/>
      <c r="U16" s="3"/>
    </row>
    <row r="17" spans="2:21" s="1" customFormat="1" x14ac:dyDescent="0.2">
      <c r="B17" s="1" t="s">
        <v>50</v>
      </c>
      <c r="C17" s="3"/>
      <c r="D17" s="3"/>
      <c r="E17" s="3"/>
      <c r="F17" s="3"/>
      <c r="G17" s="3"/>
      <c r="H17" s="3">
        <f>+H12-H16</f>
        <v>1447</v>
      </c>
      <c r="I17" s="3"/>
      <c r="J17" s="3"/>
      <c r="K17" s="3"/>
      <c r="L17" s="3">
        <f>+L12-L16</f>
        <v>1422</v>
      </c>
      <c r="M17" s="3"/>
      <c r="N17" s="3"/>
      <c r="P17" s="3"/>
      <c r="Q17" s="3"/>
      <c r="R17" s="3"/>
      <c r="S17" s="3"/>
      <c r="T17" s="3"/>
      <c r="U17" s="3"/>
    </row>
    <row r="18" spans="2:21" x14ac:dyDescent="0.2">
      <c r="B18" s="1" t="s">
        <v>54</v>
      </c>
      <c r="H18" s="2">
        <v>-55</v>
      </c>
      <c r="L18" s="2">
        <v>-4</v>
      </c>
    </row>
    <row r="19" spans="2:21" x14ac:dyDescent="0.2">
      <c r="B19" s="1" t="s">
        <v>53</v>
      </c>
      <c r="H19" s="3">
        <f>+H17+H18</f>
        <v>1392</v>
      </c>
      <c r="L19" s="3">
        <f>+L17+L18</f>
        <v>1418</v>
      </c>
    </row>
    <row r="20" spans="2:21" x14ac:dyDescent="0.2">
      <c r="B20" s="1" t="s">
        <v>52</v>
      </c>
      <c r="H20" s="2">
        <v>185</v>
      </c>
      <c r="L20" s="2">
        <v>230</v>
      </c>
    </row>
    <row r="21" spans="2:21" x14ac:dyDescent="0.2">
      <c r="B21" t="s">
        <v>51</v>
      </c>
      <c r="H21" s="3">
        <f>+H19-H20</f>
        <v>1207</v>
      </c>
      <c r="L21" s="3">
        <f>+L19-L20</f>
        <v>1188</v>
      </c>
    </row>
    <row r="24" spans="2:21" s="1" customFormat="1" x14ac:dyDescent="0.2">
      <c r="B24" s="1" t="s">
        <v>1</v>
      </c>
      <c r="C24" s="3"/>
      <c r="D24" s="3"/>
      <c r="E24" s="3"/>
      <c r="F24" s="3"/>
      <c r="G24" s="3"/>
      <c r="H24" s="3"/>
      <c r="I24" s="3"/>
      <c r="J24" s="3"/>
      <c r="K24" s="3"/>
      <c r="L24" s="3">
        <f>6153+84</f>
        <v>6237</v>
      </c>
      <c r="M24" s="3"/>
      <c r="N24" s="3"/>
      <c r="P24" s="3"/>
      <c r="Q24" s="3"/>
      <c r="R24" s="3"/>
      <c r="S24" s="3"/>
      <c r="T24" s="3"/>
      <c r="U24" s="3"/>
    </row>
    <row r="25" spans="2:21" s="1" customFormat="1" x14ac:dyDescent="0.2">
      <c r="B25" s="1" t="s">
        <v>55</v>
      </c>
      <c r="C25" s="3"/>
      <c r="D25" s="3"/>
      <c r="E25" s="3"/>
      <c r="F25" s="3"/>
      <c r="G25" s="3"/>
      <c r="H25" s="3"/>
      <c r="I25" s="3"/>
      <c r="J25" s="3"/>
      <c r="K25" s="3"/>
      <c r="L25" s="3">
        <v>4507</v>
      </c>
      <c r="M25" s="3"/>
      <c r="N25" s="3"/>
      <c r="P25" s="3"/>
      <c r="Q25" s="3"/>
      <c r="R25" s="3"/>
      <c r="S25" s="3"/>
      <c r="T25" s="3"/>
      <c r="U25" s="3"/>
    </row>
    <row r="26" spans="2:21" s="1" customFormat="1" x14ac:dyDescent="0.2">
      <c r="B26" s="1" t="s">
        <v>56</v>
      </c>
      <c r="C26" s="3"/>
      <c r="D26" s="3"/>
      <c r="E26" s="3"/>
      <c r="F26" s="3"/>
      <c r="G26" s="3"/>
      <c r="H26" s="3"/>
      <c r="I26" s="3"/>
      <c r="J26" s="3"/>
      <c r="K26" s="3"/>
      <c r="L26" s="3">
        <v>4510</v>
      </c>
      <c r="M26" s="3"/>
      <c r="N26" s="3"/>
      <c r="P26" s="3"/>
      <c r="Q26" s="3"/>
      <c r="R26" s="3"/>
      <c r="S26" s="3"/>
      <c r="T26" s="3"/>
      <c r="U26" s="3"/>
    </row>
    <row r="27" spans="2:21" s="1" customFormat="1" x14ac:dyDescent="0.2">
      <c r="B27" s="1" t="s">
        <v>57</v>
      </c>
      <c r="C27" s="3"/>
      <c r="D27" s="3"/>
      <c r="E27" s="3"/>
      <c r="F27" s="3"/>
      <c r="G27" s="3"/>
      <c r="H27" s="3"/>
      <c r="I27" s="3"/>
      <c r="J27" s="3"/>
      <c r="K27" s="3"/>
      <c r="L27" s="3">
        <v>266</v>
      </c>
      <c r="M27" s="3"/>
      <c r="N27" s="3"/>
      <c r="P27" s="3"/>
      <c r="Q27" s="3"/>
      <c r="R27" s="3"/>
      <c r="S27" s="3"/>
      <c r="T27" s="3"/>
      <c r="U27" s="3"/>
    </row>
    <row r="28" spans="2:21" s="1" customFormat="1" x14ac:dyDescent="0.2">
      <c r="B28" s="1" t="s">
        <v>21</v>
      </c>
      <c r="C28" s="3"/>
      <c r="D28" s="3"/>
      <c r="E28" s="3"/>
      <c r="F28" s="3"/>
      <c r="G28" s="3"/>
      <c r="H28" s="3"/>
      <c r="I28" s="3"/>
      <c r="J28" s="3"/>
      <c r="K28" s="3"/>
      <c r="L28" s="3">
        <v>246</v>
      </c>
      <c r="M28" s="3"/>
      <c r="N28" s="3"/>
      <c r="P28" s="3"/>
      <c r="Q28" s="3"/>
      <c r="R28" s="3"/>
      <c r="S28" s="3"/>
      <c r="T28" s="3"/>
      <c r="U28" s="3"/>
    </row>
    <row r="29" spans="2:21" s="1" customFormat="1" x14ac:dyDescent="0.2">
      <c r="B29" s="1" t="s">
        <v>58</v>
      </c>
      <c r="C29" s="3"/>
      <c r="D29" s="3"/>
      <c r="E29" s="3"/>
      <c r="F29" s="3"/>
      <c r="G29" s="3"/>
      <c r="H29" s="3"/>
      <c r="I29" s="3"/>
      <c r="J29" s="3"/>
      <c r="K29" s="3"/>
      <c r="L29" s="3">
        <v>375</v>
      </c>
      <c r="M29" s="3"/>
      <c r="N29" s="3"/>
      <c r="P29" s="3"/>
      <c r="Q29" s="3"/>
      <c r="R29" s="3"/>
      <c r="S29" s="3"/>
      <c r="T29" s="3"/>
      <c r="U29" s="3"/>
    </row>
    <row r="30" spans="2:21" s="1" customFormat="1" x14ac:dyDescent="0.2">
      <c r="B30" s="1" t="s">
        <v>59</v>
      </c>
      <c r="C30" s="3"/>
      <c r="D30" s="3"/>
      <c r="E30" s="3"/>
      <c r="F30" s="3"/>
      <c r="G30" s="3"/>
      <c r="H30" s="3"/>
      <c r="I30" s="3"/>
      <c r="J30" s="3"/>
      <c r="K30" s="3"/>
      <c r="L30" s="3">
        <v>2575</v>
      </c>
      <c r="M30" s="3"/>
      <c r="N30" s="3"/>
      <c r="P30" s="3"/>
      <c r="Q30" s="3"/>
      <c r="R30" s="3"/>
      <c r="S30" s="3"/>
      <c r="T30" s="3"/>
      <c r="U30" s="3"/>
    </row>
    <row r="31" spans="2:21" s="1" customFormat="1" x14ac:dyDescent="0.2">
      <c r="B31" s="1" t="s">
        <v>60</v>
      </c>
      <c r="C31" s="3"/>
      <c r="D31" s="3"/>
      <c r="E31" s="3"/>
      <c r="F31" s="3"/>
      <c r="G31" s="3"/>
      <c r="H31" s="3"/>
      <c r="I31" s="3"/>
      <c r="J31" s="3"/>
      <c r="K31" s="3"/>
      <c r="L31" s="3">
        <v>20371</v>
      </c>
      <c r="M31" s="3"/>
      <c r="N31" s="3"/>
      <c r="P31" s="3"/>
      <c r="Q31" s="3"/>
      <c r="R31" s="3"/>
      <c r="S31" s="3"/>
      <c r="T31" s="3"/>
      <c r="U31" s="3"/>
    </row>
    <row r="32" spans="2:21" s="1" customFormat="1" x14ac:dyDescent="0.2">
      <c r="B32" s="1" t="s">
        <v>61</v>
      </c>
      <c r="C32" s="3"/>
      <c r="D32" s="3"/>
      <c r="E32" s="3"/>
      <c r="F32" s="3"/>
      <c r="G32" s="3"/>
      <c r="H32" s="3"/>
      <c r="I32" s="3"/>
      <c r="J32" s="3"/>
      <c r="K32" s="3"/>
      <c r="L32" s="3">
        <f>SUM(L24:L31)</f>
        <v>39087</v>
      </c>
      <c r="M32" s="3"/>
      <c r="N32" s="3"/>
      <c r="P32" s="3"/>
      <c r="Q32" s="3"/>
      <c r="R32" s="3"/>
      <c r="S32" s="3"/>
      <c r="T32" s="3"/>
      <c r="U32" s="3"/>
    </row>
    <row r="34" spans="2:12" x14ac:dyDescent="0.2">
      <c r="B34" s="1" t="s">
        <v>2</v>
      </c>
      <c r="L34" s="3">
        <v>3718</v>
      </c>
    </row>
    <row r="35" spans="2:12" x14ac:dyDescent="0.2">
      <c r="B35" s="1" t="s">
        <v>63</v>
      </c>
      <c r="L35" s="3">
        <f>1910+4317+584</f>
        <v>6811</v>
      </c>
    </row>
    <row r="36" spans="2:12" x14ac:dyDescent="0.2">
      <c r="B36" s="1" t="s">
        <v>52</v>
      </c>
      <c r="L36" s="3">
        <f>628+84+2483</f>
        <v>3195</v>
      </c>
    </row>
    <row r="37" spans="2:12" x14ac:dyDescent="0.2">
      <c r="B37" s="1" t="s">
        <v>62</v>
      </c>
      <c r="L37" s="3">
        <f>1115+348</f>
        <v>1463</v>
      </c>
    </row>
    <row r="38" spans="2:12" x14ac:dyDescent="0.2">
      <c r="B38" s="1" t="s">
        <v>21</v>
      </c>
      <c r="L38" s="3">
        <v>456</v>
      </c>
    </row>
    <row r="39" spans="2:12" x14ac:dyDescent="0.2">
      <c r="B39" s="1" t="s">
        <v>64</v>
      </c>
      <c r="L39" s="3">
        <f>1+221</f>
        <v>222</v>
      </c>
    </row>
    <row r="40" spans="2:12" x14ac:dyDescent="0.2">
      <c r="B40" s="1" t="s">
        <v>65</v>
      </c>
      <c r="L40" s="3">
        <v>23222</v>
      </c>
    </row>
    <row r="41" spans="2:12" x14ac:dyDescent="0.2">
      <c r="B41" s="1" t="s">
        <v>66</v>
      </c>
      <c r="L41" s="3">
        <f>SUM(L34:L40)</f>
        <v>39087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2024-10-16T13:44:37Z</dcterms:created>
  <dcterms:modified xsi:type="dcterms:W3CDTF">2024-10-16T14:28:18Z</dcterms:modified>
</cp:coreProperties>
</file>