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6C17DCD-9558-4E17-80B7-F8212013BB8D}" xr6:coauthVersionLast="47" xr6:coauthVersionMax="47" xr10:uidLastSave="{00000000-0000-0000-0000-000000000000}"/>
  <bookViews>
    <workbookView xWindow="-51300" yWindow="30" windowWidth="25725" windowHeight="2077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6" l="1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N8" i="1"/>
  <c r="O8" i="1" s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1" i="1"/>
  <c r="L431" i="1"/>
  <c r="H431" i="1" s="1"/>
  <c r="I243" i="1"/>
  <c r="L243" i="1"/>
  <c r="H243" i="1" s="1"/>
  <c r="I438" i="1"/>
  <c r="L438" i="1"/>
  <c r="H438" i="1" s="1"/>
  <c r="J431" i="1" l="1"/>
  <c r="J243" i="1"/>
  <c r="J438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3" i="1" l="1"/>
  <c r="L83" i="1"/>
  <c r="H83" i="1" s="1"/>
  <c r="I368" i="1"/>
  <c r="L368" i="1"/>
  <c r="H368" i="1" s="1"/>
  <c r="I437" i="1"/>
  <c r="L437" i="1"/>
  <c r="H437" i="1" s="1"/>
  <c r="I430" i="1"/>
  <c r="L430" i="1"/>
  <c r="H430" i="1" s="1"/>
  <c r="L428" i="1"/>
  <c r="H428" i="1" s="1"/>
  <c r="I428" i="1"/>
  <c r="I441" i="1"/>
  <c r="L441" i="1"/>
  <c r="H441" i="1" s="1"/>
  <c r="I440" i="1"/>
  <c r="L440" i="1"/>
  <c r="H440" i="1" s="1"/>
  <c r="I436" i="1"/>
  <c r="L436" i="1"/>
  <c r="H436" i="1" s="1"/>
  <c r="I429" i="1"/>
  <c r="L429" i="1"/>
  <c r="H429" i="1" s="1"/>
  <c r="J440" i="1" l="1"/>
  <c r="J368" i="1"/>
  <c r="J83" i="1"/>
  <c r="J437" i="1"/>
  <c r="J430" i="1"/>
  <c r="J428" i="1"/>
  <c r="J441" i="1"/>
  <c r="J436" i="1"/>
  <c r="J429" i="1"/>
  <c r="H17" i="1" l="1"/>
  <c r="I110" i="1" l="1"/>
  <c r="L110" i="1"/>
  <c r="H110" i="1" s="1"/>
  <c r="I427" i="1"/>
  <c r="L427" i="1"/>
  <c r="H427" i="1" s="1"/>
  <c r="J110" i="1" l="1"/>
  <c r="J427" i="1"/>
  <c r="I356" i="1"/>
  <c r="L356" i="1"/>
  <c r="H356" i="1" s="1"/>
  <c r="J356" i="1" l="1"/>
  <c r="N7" i="1" l="1"/>
  <c r="O7" i="1" s="1"/>
  <c r="I432" i="1"/>
  <c r="L432" i="1"/>
  <c r="H432" i="1" s="1"/>
  <c r="I435" i="1"/>
  <c r="L435" i="1"/>
  <c r="H435" i="1" s="1"/>
  <c r="I425" i="1"/>
  <c r="L425" i="1"/>
  <c r="H425" i="1" s="1"/>
  <c r="L108" i="1"/>
  <c r="J432" i="1" l="1"/>
  <c r="J435" i="1"/>
  <c r="J425" i="1"/>
  <c r="I115" i="1"/>
  <c r="L115" i="1"/>
  <c r="H115" i="1" s="1"/>
  <c r="J115" i="1" l="1"/>
  <c r="I88" i="1"/>
  <c r="L88" i="1"/>
  <c r="H88" i="1" s="1"/>
  <c r="J88" i="1" l="1"/>
  <c r="J6" i="12"/>
  <c r="I439" i="1" l="1"/>
  <c r="L439" i="1"/>
  <c r="H439" i="1" s="1"/>
  <c r="J439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14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9" i="6"/>
  <c r="N49" i="6"/>
  <c r="M49" i="6"/>
  <c r="J89" i="1" l="1"/>
  <c r="J93" i="1"/>
  <c r="J79" i="1"/>
  <c r="I254" i="1"/>
  <c r="L254" i="1"/>
  <c r="H254" i="1" s="1"/>
  <c r="I108" i="1"/>
  <c r="H108" i="1"/>
  <c r="J108" i="1" l="1"/>
  <c r="J254" i="1"/>
  <c r="I101" i="1" l="1"/>
  <c r="L101" i="1"/>
  <c r="H101" i="1" s="1"/>
  <c r="J101" i="1" l="1"/>
  <c r="I248" i="1" l="1"/>
  <c r="L248" i="1"/>
  <c r="H248" i="1" s="1"/>
  <c r="J248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4" i="1"/>
  <c r="L434" i="1"/>
  <c r="H434" i="1" s="1"/>
  <c r="I318" i="1"/>
  <c r="L318" i="1"/>
  <c r="H318" i="1" s="1"/>
  <c r="I112" i="1"/>
  <c r="L112" i="1"/>
  <c r="H112" i="1" s="1"/>
  <c r="J112" i="1" l="1"/>
  <c r="J318" i="1"/>
  <c r="J434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9" i="1"/>
  <c r="M119" i="1"/>
  <c r="J62" i="1" l="1"/>
  <c r="I120" i="1"/>
  <c r="L120" i="1"/>
  <c r="H120" i="1" s="1"/>
  <c r="J111" i="1"/>
  <c r="J120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5" i="1"/>
  <c r="L255" i="1"/>
  <c r="H255" i="1" s="1"/>
  <c r="J104" i="1" l="1"/>
  <c r="J255" i="1"/>
  <c r="R7" i="1"/>
  <c r="Q7" i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8" i="1"/>
  <c r="L118" i="1" l="1"/>
  <c r="H118" i="1" s="1"/>
  <c r="J118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3" i="1" l="1"/>
  <c r="H433" i="1" s="1"/>
  <c r="I433" i="1"/>
  <c r="J433" i="1" l="1"/>
  <c r="L98" i="1"/>
  <c r="H98" i="1" s="1"/>
  <c r="I98" i="1"/>
  <c r="J98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5" i="1" l="1"/>
  <c r="L95" i="1"/>
  <c r="H95" i="1" s="1"/>
  <c r="I27" i="1"/>
  <c r="J95" i="1" l="1"/>
  <c r="I161" i="1"/>
  <c r="L161" i="1"/>
  <c r="H161" i="1" s="1"/>
  <c r="I160" i="1"/>
  <c r="L160" i="1"/>
  <c r="H160" i="1" s="1"/>
  <c r="J161" i="1" l="1"/>
  <c r="J160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69" i="1"/>
  <c r="L69" i="1"/>
  <c r="H69" i="1" s="1"/>
  <c r="J69" i="1" l="1"/>
  <c r="L162" i="1"/>
  <c r="H162" i="1" s="1"/>
  <c r="I162" i="1"/>
  <c r="J162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7" i="1" l="1"/>
  <c r="L117" i="1"/>
  <c r="H117" i="1" s="1"/>
  <c r="J117" i="1" l="1"/>
  <c r="I213" i="1"/>
  <c r="L213" i="1"/>
  <c r="H213" i="1" s="1"/>
  <c r="J213" i="1" l="1"/>
  <c r="L46" i="1"/>
  <c r="I46" i="1"/>
  <c r="N9" i="1" l="1"/>
  <c r="O9" i="1" s="1"/>
  <c r="O2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J64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6" i="1"/>
  <c r="H116" i="1" s="1"/>
  <c r="I116" i="1"/>
  <c r="I159" i="1"/>
  <c r="L159" i="1"/>
  <c r="H159" i="1" s="1"/>
  <c r="J217" i="1" l="1"/>
  <c r="J159" i="1"/>
  <c r="J116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4" i="1"/>
  <c r="L94" i="1"/>
  <c r="H94" i="1" s="1"/>
  <c r="J94" i="1" l="1"/>
  <c r="J242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7" i="1"/>
  <c r="L87" i="1"/>
  <c r="H87" i="1" s="1"/>
  <c r="J87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2" i="1" l="1"/>
  <c r="L12" i="1" l="1"/>
  <c r="H12" i="1" s="1"/>
  <c r="L8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6" i="1"/>
  <c r="H246" i="1"/>
  <c r="J38" i="1" l="1"/>
  <c r="J246" i="1"/>
  <c r="I91" i="1"/>
  <c r="J91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0" i="1"/>
  <c r="J251" i="1"/>
  <c r="J253" i="1"/>
  <c r="J17" i="1"/>
  <c r="J23" i="1"/>
  <c r="J247" i="1"/>
  <c r="J15" i="1"/>
  <c r="J241" i="1"/>
  <c r="J245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6" i="1" l="1"/>
  <c r="D117" i="1" s="1"/>
  <c r="D118" i="1" s="1"/>
  <c r="D119" i="1" s="1"/>
  <c r="D120" i="1" s="1"/>
  <c r="D115" i="1" s="1"/>
  <c r="D121" i="1"/>
  <c r="D122" i="1" s="1"/>
  <c r="D123" i="1" s="1"/>
  <c r="D124" i="1" s="1"/>
  <c r="D125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B10" i="5" l="1"/>
  <c r="D143" i="1"/>
  <c r="D144" i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26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2" i="1" s="1"/>
  <c r="D433" i="1" s="1"/>
  <c r="D434" i="1" s="1"/>
  <c r="D435" i="1" s="1"/>
  <c r="D436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2" i="1"/>
  <c r="D455" i="1" l="1"/>
  <c r="D456" i="1" s="1"/>
  <c r="D457" i="1" s="1"/>
  <c r="D458" i="1" s="1"/>
  <c r="D459" i="1" s="1"/>
  <c r="D460" i="1" s="1"/>
  <c r="D437" i="1"/>
  <c r="D438" i="1" l="1"/>
  <c r="D461" i="1"/>
  <c r="D462" i="1" s="1"/>
  <c r="D431" i="1" l="1"/>
  <c r="D463" i="1"/>
  <c r="D464" i="1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<sst xmlns="http://schemas.openxmlformats.org/spreadsheetml/2006/main" count="2436" uniqueCount="1696">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</sst>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91" Type="http://schemas.openxmlformats.org/officeDocument/2006/relationships/sheetMetadata" Target="metadata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92" Type="http://schemas.microsoft.com/office/2017/10/relationships/person" Target="persons/person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93" Type="http://schemas.openxmlformats.org/officeDocument/2006/relationships/calcChain" Target="calcChain.xml"/><Relationship Id="rId13" Type="http://schemas.openxmlformats.org/officeDocument/2006/relationships/externalLink" Target="externalLinks/externalLink2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openxmlformats.org/officeDocument/2006/relationships/sharedStrings" Target="sharedStrings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externalLink" Target="externalLinks/externalLink17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externalLink" Target="externalLinks/externalLink175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externalLink" Target="externalLinks/externalLink176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916.31316618475853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 refreshError="1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220.99398090226322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 refreshError="1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705.77145045337602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7">
          <cell r="FN77">
            <v>5.0000000000000001E-3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172.34884146461332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 refreshError="1"/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 refreshError="1"/>
      <sheetData sheetId="2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 refreshError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0" Type="http://schemas.openxmlformats.org/officeDocument/2006/relationships/hyperlink" Target="../Downloads/BMR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04" Type="http://schemas.openxmlformats.org/officeDocument/2006/relationships/hyperlink" Target="ITCI.xlsx" TargetMode="External"/><Relationship Id="rId120" Type="http://schemas.openxmlformats.org/officeDocument/2006/relationships/hyperlink" Target="../Downloads/EVO.xlsx" TargetMode="External"/><Relationship Id="rId125" Type="http://schemas.openxmlformats.org/officeDocument/2006/relationships/hyperlink" Target="../Downloads/XNCR.xlsx" TargetMode="External"/><Relationship Id="rId141" Type="http://schemas.openxmlformats.org/officeDocument/2006/relationships/hyperlink" Target="../Downloads/RARE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../Downloads/KYM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GSK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../Downloads/DRUG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../Downloads/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../Downloads/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64"/>
  <sheetViews>
    <sheetView tabSelected="1" zoomScale="145" zoomScaleNormal="145" workbookViewId="0">
      <pane xSplit="5" ySplit="3" topLeftCell="F84" activePane="bottomRight" state="frozen"/>
      <selection pane="topRight" activeCell="C1" sqref="C1"/>
      <selection pane="bottomLeft" activeCell="A4" sqref="A4"/>
      <selection pane="bottomRight" activeCell="L89" sqref="L89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RANDBETWEEN(1,D242)</f>
        <v>211</v>
      </c>
      <c r="H2" s="6">
        <f>SUM(H4:H455)-H6-H13-H10-H17-H23-H27-H47-H55</f>
        <v>4953577.6876921458</v>
      </c>
      <c r="M2" s="9">
        <f>MIN(M4:M92)</f>
        <v>45530</v>
      </c>
      <c r="O2" s="10">
        <f>AVERAGE(O4:O22)</f>
        <v>0.15556795093008238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">
      <c r="D4" s="1">
        <v>1</v>
      </c>
      <c r="E4" s="5" t="s">
        <v>19</v>
      </c>
      <c r="F4" s="1" t="s">
        <v>20</v>
      </c>
      <c r="G4" s="7">
        <v>746</v>
      </c>
      <c r="H4" s="6">
        <f>+G4*L4</f>
        <v>708189.50772400002</v>
      </c>
      <c r="I4" s="6">
        <f>+[1]Main!$J$5-[1]Main!$J$6</f>
        <v>-24401</v>
      </c>
      <c r="J4" s="6">
        <f t="shared" ref="J4:J19" si="0">H4-I4</f>
        <v>732590.50772400002</v>
      </c>
      <c r="K4" s="3" t="s">
        <v>1280</v>
      </c>
      <c r="L4" s="6">
        <f>+[1]Main!$J$3</f>
        <v>949.31569400000001</v>
      </c>
      <c r="M4" s="9">
        <v>45670</v>
      </c>
      <c r="N4" s="7">
        <f>[1]Model!$FY$101</f>
        <v>916.31316618475853</v>
      </c>
      <c r="O4" s="10">
        <f>+N4/G4-1</f>
        <v>0.22830183134686122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>
        <f>+D4+1</f>
        <v>2</v>
      </c>
      <c r="E5" s="5" t="s">
        <v>17</v>
      </c>
      <c r="F5" t="s">
        <v>18</v>
      </c>
      <c r="G5" s="55">
        <v>175.55</v>
      </c>
      <c r="H5" s="30">
        <f>+G5*L5</f>
        <v>311074.60000000003</v>
      </c>
      <c r="I5" s="30">
        <f>+[2]Main!$K$5-[2]Main!$K$6</f>
        <v>-63527</v>
      </c>
      <c r="J5" s="30">
        <f>H5-I5</f>
        <v>374601.60000000003</v>
      </c>
      <c r="K5" s="28" t="s">
        <v>1280</v>
      </c>
      <c r="L5" s="30">
        <f>+[2]Main!$K$3</f>
        <v>1772</v>
      </c>
      <c r="M5" s="9">
        <v>45670</v>
      </c>
      <c r="N5" s="7">
        <f>[2]Model!$DT$78</f>
        <v>220.99398090226322</v>
      </c>
      <c r="O5" s="10">
        <f>+N5/G5-1</f>
        <v>0.25886631103539282</v>
      </c>
      <c r="P5" s="10">
        <f>[2]Model!$DT$76</f>
        <v>0</v>
      </c>
      <c r="Q5" s="10">
        <f>[2]Model!$DT$75</f>
        <v>-0.01</v>
      </c>
      <c r="R5" s="10">
        <f>[2]Model!$DT$74</f>
        <v>0.06</v>
      </c>
    </row>
    <row r="6" spans="1:32" x14ac:dyDescent="0.2">
      <c r="A6"/>
      <c r="B6"/>
      <c r="C6"/>
      <c r="D6" s="1">
        <f>+D5+1</f>
        <v>3</v>
      </c>
      <c r="E6" s="5" t="s">
        <v>25</v>
      </c>
      <c r="F6" s="1" t="s">
        <v>26</v>
      </c>
      <c r="G6" s="7">
        <v>81.36</v>
      </c>
      <c r="H6" s="6">
        <f>+L6*G6</f>
        <v>362946.96</v>
      </c>
      <c r="I6" s="6">
        <f>([3]Main!$J$5-[3]Main!$J$6)/DKK</f>
        <v>2576.3072126966131</v>
      </c>
      <c r="J6" s="6">
        <f t="shared" si="0"/>
        <v>360370.65278730344</v>
      </c>
      <c r="K6" s="3" t="s">
        <v>1280</v>
      </c>
      <c r="L6" s="6">
        <f>+[3]Main!$J$3</f>
        <v>4461</v>
      </c>
      <c r="M6" s="9">
        <v>45671</v>
      </c>
      <c r="N6" s="7" t="s">
        <v>1685</v>
      </c>
      <c r="O6" s="10" t="s">
        <v>1685</v>
      </c>
      <c r="P6" s="3" t="s">
        <v>1685</v>
      </c>
      <c r="Q6" s="3" t="s">
        <v>1685</v>
      </c>
      <c r="R6" s="3" t="s">
        <v>1685</v>
      </c>
      <c r="AE6" s="1">
        <v>1923</v>
      </c>
    </row>
    <row r="7" spans="1:32" x14ac:dyDescent="0.2">
      <c r="A7"/>
      <c r="B7"/>
      <c r="C7"/>
      <c r="D7" s="1">
        <f>+D6</f>
        <v>3</v>
      </c>
      <c r="E7" s="5" t="s">
        <v>25</v>
      </c>
      <c r="F7" t="s">
        <v>318</v>
      </c>
      <c r="G7" s="57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705.77145045337602</v>
      </c>
      <c r="O7" s="10">
        <f>N7/G7-1</f>
        <v>0.1694638781331832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D8" s="1">
        <f>+D7+1</f>
        <v>4</v>
      </c>
      <c r="E8" s="5" t="s">
        <v>14</v>
      </c>
      <c r="F8" s="1" t="s">
        <v>15</v>
      </c>
      <c r="G8" s="7">
        <v>144</v>
      </c>
      <c r="H8" s="6">
        <f>G8*[4]Main!$R$3</f>
        <v>346608</v>
      </c>
      <c r="I8" s="6">
        <f>+[4]Main!$R$5-[4]Main!$R$6</f>
        <v>-15454</v>
      </c>
      <c r="J8" s="6">
        <f>H8-I8</f>
        <v>362062</v>
      </c>
      <c r="K8" s="3" t="s">
        <v>1280</v>
      </c>
      <c r="L8" s="6">
        <f>+[4]Main!$R$3</f>
        <v>2407</v>
      </c>
      <c r="M8" s="9">
        <v>45672</v>
      </c>
      <c r="N8" s="7">
        <f>[4]Model!$FN$85</f>
        <v>172.34884146461332</v>
      </c>
      <c r="O8" s="10">
        <f>N8/G8-1</f>
        <v>0.19686695461537029</v>
      </c>
      <c r="P8" s="10">
        <f>[4]Model!$FN$77</f>
        <v>5.0000000000000001E-3</v>
      </c>
      <c r="Q8" s="10">
        <f>[4]Model!$FN$78</f>
        <v>5.0000000000000001E-3</v>
      </c>
      <c r="R8" s="10">
        <f>[4]Model!$FN$79</f>
        <v>6.5500000000000003E-2</v>
      </c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99.76</v>
      </c>
      <c r="H9" s="6">
        <f>+G9*L9</f>
        <v>252872.57696512001</v>
      </c>
      <c r="I9" s="6">
        <f>+[5]Main!$J$5-[5]Main!$J$6</f>
        <v>-26077</v>
      </c>
      <c r="J9" s="6">
        <f t="shared" si="0"/>
        <v>278949.57696512004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-7.5659220480395639E-2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98.37</v>
      </c>
      <c r="H10" s="6">
        <f>+G10*L10</f>
        <v>201265.02000000002</v>
      </c>
      <c r="I10" s="6">
        <f>+[6]Main!$K$6-[6]Main!$K$7</f>
        <v>-18800</v>
      </c>
      <c r="J10" s="6">
        <f t="shared" ref="J10:J15" si="1">H10-I10</f>
        <v>220065.02000000002</v>
      </c>
      <c r="K10" s="3" t="s">
        <v>1074</v>
      </c>
      <c r="L10" s="6">
        <f>+[6]Main!$K$4</f>
        <v>2046</v>
      </c>
      <c r="M10" s="9">
        <v>45578</v>
      </c>
    </row>
    <row r="11" spans="1:32" x14ac:dyDescent="0.2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1074</v>
      </c>
      <c r="L35" s="6">
        <f>+[28]Main!$M$3</f>
        <v>1133</v>
      </c>
      <c r="M35" s="9">
        <v>45542</v>
      </c>
    </row>
    <row r="36" spans="1:32" x14ac:dyDescent="0.2">
      <c r="A36"/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+[33]Main!$K$5-[33]Main!$K$6</f>
        <v>3374</v>
      </c>
      <c r="J36" s="6">
        <f>H36-I36</f>
        <v>36337.675999999999</v>
      </c>
      <c r="K36" s="3" t="s">
        <v>1074</v>
      </c>
      <c r="L36" s="6">
        <f>+[33]Main!$K$3</f>
        <v>60.1</v>
      </c>
      <c r="M36" s="9">
        <v>45673</v>
      </c>
      <c r="AE36">
        <v>2008</v>
      </c>
    </row>
    <row r="37" spans="1:32" x14ac:dyDescent="0.2">
      <c r="A37"/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+[29]Main!$L$5-[29]Main!$L$6</f>
        <v>246.8090000000002</v>
      </c>
      <c r="J37" s="6">
        <f>H37-I37</f>
        <v>32105.080276000001</v>
      </c>
      <c r="K37" s="3" t="s">
        <v>1074</v>
      </c>
      <c r="L37" s="6">
        <f>+[29]Main!$L$3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G38*[30]Main!$M$3</f>
        <v>14417.72719304</v>
      </c>
      <c r="I38" s="6">
        <f>[30]Main!$M$5-[30]Main!$M$6</f>
        <v>-16182</v>
      </c>
      <c r="J38" s="6">
        <f>H38-I38</f>
        <v>30599.727193040002</v>
      </c>
      <c r="K38" s="3" t="s">
        <v>1074</v>
      </c>
      <c r="L38" s="6">
        <f>+[30]Main!$M$3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+[31]Main!$K$5-[31]Main!$K$6</f>
        <v>-10809</v>
      </c>
      <c r="J39" s="6">
        <f>+H39-I39</f>
        <v>30158.399999999998</v>
      </c>
      <c r="K39" s="3" t="s">
        <v>1074</v>
      </c>
      <c r="L39" s="6">
        <f>+[31]Main!$K$3</f>
        <v>510</v>
      </c>
      <c r="M39" s="9">
        <v>45536</v>
      </c>
      <c r="AE39" s="1">
        <v>1931</v>
      </c>
    </row>
    <row r="40" spans="1:32" x14ac:dyDescent="0.2">
      <c r="A40"/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+[32]Main!$J$5-[32]Main!$J$6</f>
        <v>1117</v>
      </c>
      <c r="J40" s="6">
        <f>+H40-I40</f>
        <v>28573.199999999997</v>
      </c>
      <c r="K40" s="3" t="s">
        <v>1074</v>
      </c>
      <c r="L40" s="6">
        <f>+[32]Main!$J$3</f>
        <v>145</v>
      </c>
      <c r="M40" s="9">
        <v>45536</v>
      </c>
      <c r="AE40" s="1">
        <v>1978</v>
      </c>
      <c r="AF40" s="1" t="s">
        <v>609</v>
      </c>
    </row>
    <row r="41" spans="1:32" x14ac:dyDescent="0.2"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">
      <c r="D66" s="1">
        <f t="shared" si="6"/>
        <v>56</v>
      </c>
      <c r="E66" s="5" t="s">
        <v>118</v>
      </c>
      <c r="F66" s="1" t="s">
        <v>119</v>
      </c>
      <c r="G66" s="7">
        <v>31.61</v>
      </c>
      <c r="H66" s="6">
        <f>+G66*L66</f>
        <v>5772.0516539700002</v>
      </c>
      <c r="I66" s="6">
        <f>+[57]Main!$K$5-[57]Main!$K$6</f>
        <v>1008.441</v>
      </c>
      <c r="J66" s="6">
        <f>+H66-I66</f>
        <v>4763.6106539700004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x14ac:dyDescent="0.2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x14ac:dyDescent="0.2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35.880000000000003</v>
      </c>
      <c r="H71" s="6">
        <f>+G71*L71</f>
        <v>13807.263058680001</v>
      </c>
      <c r="I71" s="6">
        <f>+[62]Main!$K$5-[62]Main!$K$6</f>
        <v>9202</v>
      </c>
      <c r="J71" s="6">
        <f>H71-I71</f>
        <v>4605.2630586800005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s="34" customFormat="1" x14ac:dyDescent="0.2">
      <c r="A76" s="34" t="s">
        <v>334</v>
      </c>
      <c r="D76" s="34">
        <f t="shared" si="6"/>
        <v>66</v>
      </c>
      <c r="E76" s="61" t="s">
        <v>129</v>
      </c>
      <c r="F76" s="34" t="s">
        <v>130</v>
      </c>
      <c r="G76" s="62">
        <v>84.24</v>
      </c>
      <c r="H76" s="37">
        <f t="shared" si="10"/>
        <v>8901.3817620000009</v>
      </c>
      <c r="I76" s="37">
        <f>+[67]Main!$L$5-[67]Main!$L$6</f>
        <v>1024.6570000000002</v>
      </c>
      <c r="J76" s="37">
        <f>+H76-I76</f>
        <v>7876.7247620000007</v>
      </c>
      <c r="K76" s="62" t="s">
        <v>1074</v>
      </c>
      <c r="L76" s="37">
        <f>+[67]Main!$L$3</f>
        <v>105.66692500000001</v>
      </c>
      <c r="M76" s="63">
        <v>45545</v>
      </c>
      <c r="N76" s="62"/>
      <c r="O76" s="62"/>
      <c r="P76" s="62"/>
      <c r="Q76" s="62"/>
      <c r="R76" s="62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2" x14ac:dyDescent="0.2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x14ac:dyDescent="0.2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">
      <c r="D90" s="1">
        <f t="shared" ref="D90:D135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7">
        <v>38</v>
      </c>
      <c r="H104" s="6">
        <f>+G104*L104</f>
        <v>2238.3742299999999</v>
      </c>
      <c r="I104" s="6">
        <f>+[95]Main!$L$5-[95]Main!$L$6</f>
        <v>595.44399999999996</v>
      </c>
      <c r="J104" s="6">
        <f>+H104-I104</f>
        <v>1642.9302299999999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8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">
      <c r="D115" s="1">
        <f>+D120+1</f>
        <v>109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1074</v>
      </c>
      <c r="L115" s="6">
        <f>+[106]Main!$I$3</f>
        <v>222.5</v>
      </c>
      <c r="M115" s="9">
        <v>45593</v>
      </c>
    </row>
    <row r="116" spans="1:32" x14ac:dyDescent="0.2">
      <c r="A116" t="s">
        <v>334</v>
      </c>
      <c r="B116"/>
      <c r="C116"/>
      <c r="D116" s="1">
        <f>+D114+1</f>
        <v>105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1074</v>
      </c>
      <c r="L116" s="6">
        <f>+[107]Main!$K$3</f>
        <v>82.415619000000007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2"/>
        <v>106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17">+H117-I117</f>
        <v>989.6</v>
      </c>
      <c r="K117" s="3" t="s">
        <v>1044</v>
      </c>
      <c r="L117" s="6">
        <f>+[108]Main!$J$3</f>
        <v>96.474999999999994</v>
      </c>
      <c r="M117" s="9">
        <v>45565</v>
      </c>
    </row>
    <row r="118" spans="1:32" x14ac:dyDescent="0.2">
      <c r="A118" t="s">
        <v>334</v>
      </c>
      <c r="B118"/>
      <c r="C118"/>
      <c r="D118" s="1">
        <f t="shared" si="12"/>
        <v>107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6"/>
        <v>976.07546406410256</v>
      </c>
      <c r="K118" s="3" t="s">
        <v>1117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">
      <c r="A119"/>
      <c r="B119"/>
      <c r="C119"/>
      <c r="D119" s="1">
        <f>+D118</f>
        <v>107</v>
      </c>
      <c r="E119" s="5" t="s">
        <v>370</v>
      </c>
      <c r="F119" t="s">
        <v>1187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">
      <c r="A120" s="1" t="s">
        <v>334</v>
      </c>
      <c r="D120" s="1">
        <f t="shared" si="12"/>
        <v>108</v>
      </c>
      <c r="E120" s="5" t="s">
        <v>110</v>
      </c>
      <c r="F120" s="1" t="s">
        <v>111</v>
      </c>
      <c r="G120" s="7">
        <v>20.25</v>
      </c>
      <c r="H120" s="6">
        <f>+G120*L120</f>
        <v>1252.1289825000001</v>
      </c>
      <c r="I120" s="6">
        <f>+[110]Main!$O$5-[110]Main!$O$6</f>
        <v>637.79299999999989</v>
      </c>
      <c r="J120" s="6">
        <f>+H120-I120</f>
        <v>614.33598250000023</v>
      </c>
      <c r="K120" s="3" t="s">
        <v>1074</v>
      </c>
      <c r="L120" s="6">
        <f>+[110]Main!$O$3</f>
        <v>61.833530000000003</v>
      </c>
      <c r="M120" s="9">
        <v>45563</v>
      </c>
    </row>
    <row r="121" spans="1:32" x14ac:dyDescent="0.2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">
      <c r="D125" s="1">
        <f>+D124+1</f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">
      <c r="A126" t="s">
        <v>334</v>
      </c>
      <c r="B126"/>
      <c r="C126"/>
      <c r="D126" s="1">
        <f>+D168+1</f>
        <v>151</v>
      </c>
      <c r="E126" t="s">
        <v>694</v>
      </c>
      <c r="F126" t="s">
        <v>695</v>
      </c>
      <c r="G126" s="7">
        <v>24.18</v>
      </c>
      <c r="H126" s="6">
        <v>3500</v>
      </c>
    </row>
    <row r="127" spans="1:32" x14ac:dyDescent="0.2">
      <c r="A127" t="s">
        <v>334</v>
      </c>
      <c r="B127"/>
      <c r="C127"/>
      <c r="D127" s="1">
        <f>+D125+1</f>
        <v>110</v>
      </c>
      <c r="E127" s="1" t="s">
        <v>166</v>
      </c>
      <c r="F127" s="1" t="s">
        <v>167</v>
      </c>
      <c r="G127" s="3">
        <v>55.33</v>
      </c>
      <c r="H127" s="6">
        <v>3280</v>
      </c>
    </row>
    <row r="128" spans="1:32" x14ac:dyDescent="0.2">
      <c r="A128" t="s">
        <v>334</v>
      </c>
      <c r="B128"/>
      <c r="C128"/>
      <c r="D128" s="1">
        <f t="shared" si="12"/>
        <v>111</v>
      </c>
      <c r="E128" s="1" t="s">
        <v>154</v>
      </c>
      <c r="F128" s="1" t="s">
        <v>155</v>
      </c>
      <c r="G128" s="3">
        <v>29.49</v>
      </c>
      <c r="H128" s="6">
        <v>2880</v>
      </c>
    </row>
    <row r="129" spans="1:8" x14ac:dyDescent="0.2">
      <c r="A129" t="s">
        <v>334</v>
      </c>
      <c r="B129"/>
      <c r="C129"/>
      <c r="D129" s="1">
        <f t="shared" si="12"/>
        <v>112</v>
      </c>
      <c r="E129" s="5" t="s">
        <v>162</v>
      </c>
      <c r="F129" s="1" t="s">
        <v>163</v>
      </c>
      <c r="G129" s="7">
        <v>8.08</v>
      </c>
      <c r="H129" s="6">
        <v>2230</v>
      </c>
    </row>
    <row r="130" spans="1:8" x14ac:dyDescent="0.2">
      <c r="A130"/>
      <c r="B130"/>
      <c r="C130"/>
      <c r="D130" s="1">
        <f t="shared" si="12"/>
        <v>113</v>
      </c>
      <c r="E130" s="1" t="s">
        <v>522</v>
      </c>
      <c r="F130" t="s">
        <v>124</v>
      </c>
      <c r="G130" s="3">
        <v>18.91</v>
      </c>
      <c r="H130" s="6"/>
    </row>
    <row r="131" spans="1:8" x14ac:dyDescent="0.2">
      <c r="A131" t="s">
        <v>334</v>
      </c>
      <c r="B131"/>
      <c r="C131"/>
      <c r="D131" s="1">
        <f t="shared" si="12"/>
        <v>114</v>
      </c>
      <c r="E131" t="s">
        <v>716</v>
      </c>
      <c r="F131" t="s">
        <v>717</v>
      </c>
      <c r="G131" s="3">
        <v>4.0599999999999996</v>
      </c>
      <c r="H131" s="6">
        <v>2400</v>
      </c>
    </row>
    <row r="132" spans="1:8" x14ac:dyDescent="0.2">
      <c r="A132" t="s">
        <v>334</v>
      </c>
      <c r="B132"/>
      <c r="C132"/>
      <c r="D132" s="1">
        <f t="shared" si="12"/>
        <v>115</v>
      </c>
      <c r="E132" s="1" t="s">
        <v>173</v>
      </c>
      <c r="F132" s="1" t="s">
        <v>174</v>
      </c>
      <c r="G132" s="7">
        <v>20.010000000000002</v>
      </c>
      <c r="H132" s="6">
        <v>2150</v>
      </c>
    </row>
    <row r="133" spans="1:8" x14ac:dyDescent="0.2">
      <c r="A133" t="s">
        <v>334</v>
      </c>
      <c r="B133"/>
      <c r="C133"/>
      <c r="D133" s="1">
        <f t="shared" si="12"/>
        <v>116</v>
      </c>
      <c r="E133" s="1" t="s">
        <v>202</v>
      </c>
      <c r="F133" s="1" t="s">
        <v>203</v>
      </c>
      <c r="G133" s="7">
        <v>57.1</v>
      </c>
      <c r="H133" s="6">
        <v>2590</v>
      </c>
    </row>
    <row r="134" spans="1:8" x14ac:dyDescent="0.2">
      <c r="A134" t="s">
        <v>334</v>
      </c>
      <c r="B134"/>
      <c r="C134"/>
      <c r="D134" s="1">
        <f t="shared" si="12"/>
        <v>117</v>
      </c>
      <c r="E134" s="1" t="s">
        <v>179</v>
      </c>
      <c r="F134" s="1" t="s">
        <v>180</v>
      </c>
      <c r="G134" s="3">
        <v>48.73</v>
      </c>
      <c r="H134" s="6">
        <v>2540</v>
      </c>
    </row>
    <row r="135" spans="1:8" x14ac:dyDescent="0.2">
      <c r="A135" t="s">
        <v>334</v>
      </c>
      <c r="B135"/>
      <c r="C135"/>
      <c r="D135" s="1">
        <f t="shared" si="12"/>
        <v>118</v>
      </c>
      <c r="E135" s="1" t="s">
        <v>190</v>
      </c>
      <c r="F135" s="1" t="s">
        <v>191</v>
      </c>
      <c r="G135" s="3">
        <v>37.96</v>
      </c>
      <c r="H135" s="6">
        <v>2360</v>
      </c>
    </row>
    <row r="136" spans="1:8" x14ac:dyDescent="0.2">
      <c r="A136" t="s">
        <v>334</v>
      </c>
      <c r="B136"/>
      <c r="C136"/>
      <c r="D136" s="1">
        <f t="shared" ref="D136:D138" si="18">+D135+1</f>
        <v>119</v>
      </c>
      <c r="E136" s="1" t="s">
        <v>210</v>
      </c>
      <c r="F136" s="1" t="s">
        <v>211</v>
      </c>
      <c r="G136" s="3">
        <v>36.86</v>
      </c>
      <c r="H136" s="6">
        <v>1990</v>
      </c>
    </row>
    <row r="137" spans="1:8" x14ac:dyDescent="0.2">
      <c r="A137"/>
      <c r="B137"/>
      <c r="C137"/>
      <c r="D137" s="1">
        <f t="shared" si="18"/>
        <v>120</v>
      </c>
      <c r="E137" t="s">
        <v>358</v>
      </c>
      <c r="F137" t="s">
        <v>359</v>
      </c>
    </row>
    <row r="138" spans="1:8" x14ac:dyDescent="0.2">
      <c r="A138"/>
      <c r="B138"/>
      <c r="C138"/>
      <c r="D138" s="1">
        <f t="shared" si="18"/>
        <v>121</v>
      </c>
      <c r="E138" t="s">
        <v>356</v>
      </c>
      <c r="F138" t="s">
        <v>357</v>
      </c>
    </row>
    <row r="139" spans="1:8" x14ac:dyDescent="0.2">
      <c r="D139" s="1">
        <f t="shared" ref="D139:D201" si="19">+D138+1</f>
        <v>122</v>
      </c>
      <c r="E139" t="s">
        <v>272</v>
      </c>
      <c r="F139" t="s">
        <v>273</v>
      </c>
    </row>
    <row r="140" spans="1:8" x14ac:dyDescent="0.2">
      <c r="D140" s="1">
        <f t="shared" si="19"/>
        <v>123</v>
      </c>
      <c r="E140" t="s">
        <v>1426</v>
      </c>
      <c r="F140" t="s">
        <v>1427</v>
      </c>
      <c r="G140" s="7">
        <v>2.1</v>
      </c>
    </row>
    <row r="141" spans="1:8" x14ac:dyDescent="0.2">
      <c r="D141" s="1">
        <f t="shared" si="19"/>
        <v>124</v>
      </c>
      <c r="E141" t="s">
        <v>1428</v>
      </c>
      <c r="F141" t="s">
        <v>1429</v>
      </c>
      <c r="G141" s="7"/>
    </row>
    <row r="142" spans="1:8" x14ac:dyDescent="0.2">
      <c r="D142" s="1">
        <f t="shared" si="19"/>
        <v>125</v>
      </c>
      <c r="E142" t="s">
        <v>269</v>
      </c>
      <c r="F142" t="s">
        <v>270</v>
      </c>
    </row>
    <row r="143" spans="1:8" x14ac:dyDescent="0.2">
      <c r="D143" s="1">
        <f t="shared" si="19"/>
        <v>126</v>
      </c>
      <c r="E143" s="5" t="s">
        <v>1430</v>
      </c>
      <c r="F143" t="s">
        <v>1431</v>
      </c>
      <c r="G143" s="7">
        <v>2.06</v>
      </c>
    </row>
    <row r="144" spans="1:8" x14ac:dyDescent="0.2">
      <c r="D144" s="1">
        <f>+D142+1</f>
        <v>126</v>
      </c>
      <c r="E144" t="s">
        <v>362</v>
      </c>
      <c r="F144" t="s">
        <v>363</v>
      </c>
    </row>
    <row r="145" spans="1:31" x14ac:dyDescent="0.2">
      <c r="A145"/>
      <c r="B145"/>
      <c r="C145"/>
      <c r="D145" s="1">
        <f t="shared" si="19"/>
        <v>127</v>
      </c>
      <c r="E145" t="s">
        <v>1060</v>
      </c>
      <c r="F145" t="s">
        <v>1061</v>
      </c>
    </row>
    <row r="146" spans="1:31" x14ac:dyDescent="0.2">
      <c r="A146"/>
      <c r="B146"/>
      <c r="C146"/>
      <c r="D146" s="1">
        <f t="shared" si="19"/>
        <v>128</v>
      </c>
      <c r="E146" t="s">
        <v>1058</v>
      </c>
      <c r="F146" t="s">
        <v>1059</v>
      </c>
      <c r="G146" s="7"/>
    </row>
    <row r="147" spans="1:31" x14ac:dyDescent="0.2">
      <c r="A147"/>
      <c r="B147"/>
      <c r="C147"/>
      <c r="D147" s="1">
        <f t="shared" si="19"/>
        <v>129</v>
      </c>
      <c r="E147" t="s">
        <v>1432</v>
      </c>
      <c r="F147"/>
      <c r="G147" s="7"/>
    </row>
    <row r="148" spans="1:31" x14ac:dyDescent="0.2">
      <c r="A148"/>
      <c r="B148"/>
      <c r="C148"/>
      <c r="D148" s="1">
        <f t="shared" si="19"/>
        <v>130</v>
      </c>
      <c r="E148" t="s">
        <v>597</v>
      </c>
      <c r="F148" t="s">
        <v>598</v>
      </c>
    </row>
    <row r="149" spans="1:31" x14ac:dyDescent="0.2">
      <c r="D149" s="1">
        <f t="shared" si="19"/>
        <v>131</v>
      </c>
      <c r="E149" s="1" t="s">
        <v>116</v>
      </c>
      <c r="F149" s="1" t="s">
        <v>117</v>
      </c>
      <c r="G149" s="3">
        <v>83.97</v>
      </c>
    </row>
    <row r="150" spans="1:31" x14ac:dyDescent="0.2">
      <c r="A150"/>
      <c r="B150"/>
      <c r="C150"/>
      <c r="D150" s="1">
        <f t="shared" si="19"/>
        <v>132</v>
      </c>
      <c r="E150" t="s">
        <v>1064</v>
      </c>
      <c r="F150" t="s">
        <v>1065</v>
      </c>
      <c r="H150" s="6"/>
    </row>
    <row r="151" spans="1:31" x14ac:dyDescent="0.2">
      <c r="A151"/>
      <c r="B151"/>
      <c r="C151"/>
      <c r="D151" s="1">
        <f t="shared" si="19"/>
        <v>133</v>
      </c>
      <c r="E151" t="s">
        <v>1120</v>
      </c>
      <c r="F151" t="s">
        <v>1121</v>
      </c>
      <c r="H151" s="6"/>
    </row>
    <row r="152" spans="1:31" x14ac:dyDescent="0.2">
      <c r="A152"/>
      <c r="B152"/>
      <c r="C152"/>
      <c r="D152" s="1">
        <f t="shared" si="19"/>
        <v>134</v>
      </c>
      <c r="E152" t="s">
        <v>1069</v>
      </c>
      <c r="H152" s="6"/>
    </row>
    <row r="153" spans="1:31" x14ac:dyDescent="0.2">
      <c r="A153"/>
      <c r="B153"/>
      <c r="C153"/>
      <c r="D153" s="1">
        <f t="shared" si="19"/>
        <v>135</v>
      </c>
      <c r="E153" t="s">
        <v>1070</v>
      </c>
      <c r="H153" s="6"/>
    </row>
    <row r="154" spans="1:31" x14ac:dyDescent="0.2">
      <c r="A154"/>
      <c r="B154"/>
      <c r="C154"/>
      <c r="D154" s="1">
        <f t="shared" si="19"/>
        <v>136</v>
      </c>
      <c r="E154" t="s">
        <v>336</v>
      </c>
      <c r="F154" t="s">
        <v>337</v>
      </c>
      <c r="H154" s="6"/>
    </row>
    <row r="155" spans="1:31" x14ac:dyDescent="0.2">
      <c r="A155"/>
      <c r="B155"/>
      <c r="C155"/>
      <c r="D155" s="1">
        <f t="shared" si="19"/>
        <v>137</v>
      </c>
      <c r="E155" t="s">
        <v>1068</v>
      </c>
      <c r="H155" s="6"/>
    </row>
    <row r="156" spans="1:31" x14ac:dyDescent="0.2">
      <c r="A156"/>
      <c r="B156"/>
      <c r="C156"/>
      <c r="D156" s="1">
        <f t="shared" si="19"/>
        <v>138</v>
      </c>
      <c r="E156" t="s">
        <v>1150</v>
      </c>
      <c r="F156" s="1" t="s">
        <v>1151</v>
      </c>
      <c r="H156" s="6"/>
    </row>
    <row r="157" spans="1:31" x14ac:dyDescent="0.2">
      <c r="A157" t="s">
        <v>334</v>
      </c>
      <c r="B157"/>
      <c r="C157"/>
      <c r="D157" s="1">
        <f t="shared" si="19"/>
        <v>139</v>
      </c>
      <c r="E157" t="s">
        <v>682</v>
      </c>
      <c r="F157" t="s">
        <v>683</v>
      </c>
    </row>
    <row r="158" spans="1:31" x14ac:dyDescent="0.2">
      <c r="A158"/>
      <c r="B158"/>
      <c r="C158"/>
      <c r="D158" s="1">
        <f t="shared" si="19"/>
        <v>140</v>
      </c>
      <c r="E158" t="s">
        <v>307</v>
      </c>
      <c r="F158" t="s">
        <v>308</v>
      </c>
      <c r="G158" s="3">
        <v>4.26</v>
      </c>
      <c r="H158" s="6"/>
      <c r="AE158" s="1">
        <v>2011</v>
      </c>
    </row>
    <row r="159" spans="1:31" x14ac:dyDescent="0.2">
      <c r="A159" t="s">
        <v>334</v>
      </c>
      <c r="B159"/>
      <c r="C159"/>
      <c r="D159" s="1">
        <f t="shared" si="19"/>
        <v>141</v>
      </c>
      <c r="E159" s="5" t="s">
        <v>375</v>
      </c>
      <c r="F159" t="s">
        <v>376</v>
      </c>
      <c r="G159" s="3">
        <v>32.26</v>
      </c>
      <c r="H159" s="6">
        <f>+G159*L159</f>
        <v>1873.2795513199999</v>
      </c>
      <c r="I159" s="6">
        <f>+[114]Main!$J$5-[114]Main!$J$6</f>
        <v>566.44900000000007</v>
      </c>
      <c r="J159" s="6">
        <f t="shared" ref="J159:J161" si="20">+H159-I159</f>
        <v>1306.8305513199998</v>
      </c>
      <c r="K159" s="3" t="s">
        <v>301</v>
      </c>
      <c r="L159" s="6">
        <f>+[114]Main!$J$3</f>
        <v>58.068182</v>
      </c>
      <c r="M159" s="9">
        <v>44824</v>
      </c>
    </row>
    <row r="160" spans="1:31" x14ac:dyDescent="0.2">
      <c r="A160" t="s">
        <v>334</v>
      </c>
      <c r="B160"/>
      <c r="C160"/>
      <c r="D160" s="1">
        <f t="shared" si="19"/>
        <v>142</v>
      </c>
      <c r="E160" s="5" t="s">
        <v>512</v>
      </c>
      <c r="F160" t="s">
        <v>513</v>
      </c>
      <c r="G160" s="3">
        <v>12.41</v>
      </c>
      <c r="H160" s="6">
        <f>G160*L160</f>
        <v>686.11028007999994</v>
      </c>
      <c r="I160" s="6">
        <f>[115]Main!$L$5-[115]Main!$L$6</f>
        <v>578</v>
      </c>
      <c r="J160" s="6">
        <f t="shared" si="20"/>
        <v>108.11028007999994</v>
      </c>
      <c r="K160" s="3" t="s">
        <v>649</v>
      </c>
      <c r="L160" s="6">
        <f>[115]Main!$L$3</f>
        <v>55.286887999999998</v>
      </c>
      <c r="M160" s="9">
        <v>45064</v>
      </c>
    </row>
    <row r="161" spans="1:13" x14ac:dyDescent="0.2">
      <c r="A161" t="s">
        <v>334</v>
      </c>
      <c r="B161"/>
      <c r="C161"/>
      <c r="D161" s="1">
        <f t="shared" si="19"/>
        <v>143</v>
      </c>
      <c r="E161" s="5" t="s">
        <v>782</v>
      </c>
      <c r="F161" t="s">
        <v>783</v>
      </c>
      <c r="G161" s="7">
        <v>3.06</v>
      </c>
      <c r="H161" s="6">
        <f>G161*L161</f>
        <v>205.55876502000001</v>
      </c>
      <c r="I161" s="6">
        <f>[116]Main!$O$5-[116]Main!$O$6</f>
        <v>345.67399999999998</v>
      </c>
      <c r="J161" s="6">
        <f t="shared" si="20"/>
        <v>-140.11523497999997</v>
      </c>
      <c r="K161" s="3" t="s">
        <v>649</v>
      </c>
      <c r="L161" s="6">
        <f>[116]Main!$O$3</f>
        <v>67.176067000000003</v>
      </c>
      <c r="M161" s="9">
        <v>45067</v>
      </c>
    </row>
    <row r="162" spans="1:13" x14ac:dyDescent="0.2">
      <c r="A162" t="s">
        <v>334</v>
      </c>
      <c r="B162"/>
      <c r="C162"/>
      <c r="D162" s="1">
        <f t="shared" si="19"/>
        <v>144</v>
      </c>
      <c r="E162" s="5" t="s">
        <v>181</v>
      </c>
      <c r="F162" s="1" t="s">
        <v>182</v>
      </c>
      <c r="G162" s="7">
        <v>7.28</v>
      </c>
      <c r="H162" s="6">
        <f>G162*L162</f>
        <v>434.74418623999998</v>
      </c>
      <c r="I162" s="6">
        <f>[117]Main!$K$5-[117]Main!$K$6</f>
        <v>1272.4940000000001</v>
      </c>
      <c r="J162" s="6">
        <f>H162-I162</f>
        <v>-837.74981376000017</v>
      </c>
      <c r="K162" s="3" t="s">
        <v>517</v>
      </c>
      <c r="L162" s="6">
        <f>[117]Main!$K$3</f>
        <v>59.717607999999998</v>
      </c>
      <c r="M162" s="9">
        <v>44999</v>
      </c>
    </row>
    <row r="163" spans="1:13" x14ac:dyDescent="0.2">
      <c r="A163"/>
      <c r="B163"/>
      <c r="C163"/>
      <c r="D163" s="1">
        <f t="shared" si="19"/>
        <v>145</v>
      </c>
      <c r="E163" s="5" t="s">
        <v>141</v>
      </c>
      <c r="F163" t="s">
        <v>1180</v>
      </c>
      <c r="G163" s="7">
        <v>5.91</v>
      </c>
      <c r="H163" s="6"/>
    </row>
    <row r="164" spans="1:13" x14ac:dyDescent="0.2">
      <c r="A164"/>
      <c r="B164"/>
      <c r="C164"/>
      <c r="D164" s="1">
        <f t="shared" si="19"/>
        <v>146</v>
      </c>
      <c r="E164" s="5" t="s">
        <v>141</v>
      </c>
      <c r="F164" t="s">
        <v>142</v>
      </c>
      <c r="G164" s="7">
        <v>3.32</v>
      </c>
      <c r="H164" s="6"/>
    </row>
    <row r="165" spans="1:13" x14ac:dyDescent="0.2">
      <c r="A165"/>
      <c r="B165"/>
      <c r="C165"/>
      <c r="D165" s="1">
        <f t="shared" si="19"/>
        <v>147</v>
      </c>
      <c r="E165" s="1" t="s">
        <v>216</v>
      </c>
      <c r="F165" s="1" t="s">
        <v>217</v>
      </c>
      <c r="G165" s="3">
        <v>18.309999999999999</v>
      </c>
      <c r="H165" s="6">
        <v>1930</v>
      </c>
    </row>
    <row r="166" spans="1:13" x14ac:dyDescent="0.2">
      <c r="A166"/>
      <c r="B166"/>
      <c r="C166"/>
      <c r="D166" s="1">
        <f t="shared" si="19"/>
        <v>148</v>
      </c>
      <c r="E166" t="s">
        <v>1182</v>
      </c>
      <c r="F166" t="s">
        <v>1183</v>
      </c>
      <c r="H166" s="6"/>
    </row>
    <row r="167" spans="1:13" x14ac:dyDescent="0.2">
      <c r="A167"/>
      <c r="B167"/>
      <c r="C167"/>
      <c r="D167" s="1">
        <f t="shared" si="19"/>
        <v>149</v>
      </c>
      <c r="E167" t="s">
        <v>1124</v>
      </c>
      <c r="F167" t="s">
        <v>1125</v>
      </c>
      <c r="H167" s="6"/>
    </row>
    <row r="168" spans="1:13" x14ac:dyDescent="0.2">
      <c r="D168" s="1">
        <f t="shared" si="19"/>
        <v>150</v>
      </c>
      <c r="E168" t="s">
        <v>1126</v>
      </c>
      <c r="F168" t="s">
        <v>1127</v>
      </c>
    </row>
    <row r="169" spans="1:13" x14ac:dyDescent="0.2">
      <c r="A169" t="s">
        <v>334</v>
      </c>
      <c r="B169"/>
      <c r="C169"/>
      <c r="D169" s="1">
        <f>+D126+1</f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x14ac:dyDescent="0.2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8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</row>
    <row r="189" spans="1:30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">
      <c r="A212"/>
      <c r="B212"/>
      <c r="C212"/>
      <c r="D212" s="1">
        <f t="shared" si="21"/>
        <v>190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">
      <c r="D215" s="1">
        <f t="shared" si="21"/>
        <v>193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+[126]Main!$K$5-[126]Main!$K$6</f>
        <v>62.650000000000006</v>
      </c>
      <c r="J218" s="6">
        <f>+H218-I218</f>
        <v>429.00306866000005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x14ac:dyDescent="0.2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1.08</v>
      </c>
      <c r="H228" s="6">
        <f>+G228*L228</f>
        <v>76.012537320000007</v>
      </c>
      <c r="I228" s="6">
        <f>+[130]Main!$L$5-[130]Main!$L$6</f>
        <v>10.994</v>
      </c>
      <c r="J228" s="6">
        <f>+H228-I228</f>
        <v>65.018537320000007</v>
      </c>
      <c r="K228" s="3" t="s">
        <v>1074</v>
      </c>
      <c r="L228" s="6">
        <f>+[130]Main!$L$3</f>
        <v>70.381979000000001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+[131]Main!$N$5-[131]Main!$N$6</f>
        <v>732.71699999999998</v>
      </c>
      <c r="J240" s="6">
        <f>+H240-I240</f>
        <v>809.5551840899999</v>
      </c>
      <c r="K240" s="3" t="s">
        <v>1280</v>
      </c>
      <c r="L240" s="6">
        <f>+[131]Main!$N$3</f>
        <v>79.212746999999993</v>
      </c>
      <c r="M240" s="9">
        <v>45636</v>
      </c>
    </row>
    <row r="241" spans="1:31" x14ac:dyDescent="0.2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G241*[132]Main!$J$3</f>
        <v>725.62786605999997</v>
      </c>
      <c r="I241" s="6">
        <f>[132]Main!$J$5-[132]Main!$J$6</f>
        <v>197.79600000000002</v>
      </c>
      <c r="J241" s="8">
        <f>+H241-I241</f>
        <v>527.83186605999992</v>
      </c>
      <c r="K241" s="3" t="s">
        <v>16</v>
      </c>
    </row>
    <row r="242" spans="1:31" x14ac:dyDescent="0.2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+[133]Main!$K$5-[133]Main!$K$6</f>
        <v>-37.984000000000002</v>
      </c>
      <c r="J242" s="8">
        <f t="shared" ref="J242" si="23">+H242-I242</f>
        <v>524.41625439999996</v>
      </c>
      <c r="K242" s="3" t="s">
        <v>301</v>
      </c>
      <c r="L242" s="6">
        <f>+[133]Main!$K$3</f>
        <v>810.72042399999998</v>
      </c>
      <c r="M242" s="9">
        <v>44816</v>
      </c>
      <c r="AE242" s="1">
        <v>2002</v>
      </c>
    </row>
    <row r="243" spans="1:31" x14ac:dyDescent="0.2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+[134]Main!$J$5-[134]Main!$J$6</f>
        <v>49.931000000000012</v>
      </c>
      <c r="J243" s="8">
        <f>+H243-I243</f>
        <v>441.65389229000004</v>
      </c>
      <c r="K243" s="3" t="s">
        <v>1280</v>
      </c>
      <c r="L243" s="6">
        <f>[134]Main!$J$3</f>
        <v>78.153401000000002</v>
      </c>
      <c r="M243" s="9">
        <v>45659</v>
      </c>
    </row>
    <row r="244" spans="1:31" x14ac:dyDescent="0.2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+[135]Main!$J$5-[135]Main!$J$6</f>
        <v>127.87499999999999</v>
      </c>
      <c r="J244" s="6">
        <f>+H244-I244</f>
        <v>392.86576875999992</v>
      </c>
      <c r="K244" s="3" t="s">
        <v>1280</v>
      </c>
      <c r="L244" s="6">
        <f>+[135]Main!$J$3</f>
        <v>42.199413999999997</v>
      </c>
      <c r="M244" s="9">
        <v>45631</v>
      </c>
    </row>
    <row r="245" spans="1:31" x14ac:dyDescent="0.2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G245*[136]Main!$L$3</f>
        <v>587.26396075999992</v>
      </c>
      <c r="I245" s="6">
        <f>[136]Main!$L$5-[136]Main!$L$6</f>
        <v>277.88299999999998</v>
      </c>
      <c r="J245" s="8">
        <f>+H245-I245</f>
        <v>309.38096075999994</v>
      </c>
      <c r="K245" s="3" t="s">
        <v>16</v>
      </c>
    </row>
    <row r="246" spans="1:31" x14ac:dyDescent="0.2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G246*[137]Main!$J$3</f>
        <v>312.71415336000001</v>
      </c>
      <c r="I246" s="8">
        <f>+[137]Main!$J$5-[137]Main!$J$6</f>
        <v>92.317999999999998</v>
      </c>
      <c r="J246" s="8">
        <f>+H246-I246</f>
        <v>220.39615336000003</v>
      </c>
      <c r="K246" s="3" t="s">
        <v>16</v>
      </c>
    </row>
    <row r="247" spans="1:31" x14ac:dyDescent="0.2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G247*[138]Main!$M$3</f>
        <v>128.9392503</v>
      </c>
      <c r="I247" s="6">
        <f>[138]Main!$M$5-[138]Main!$M$6</f>
        <v>-59.50200000000001</v>
      </c>
      <c r="J247" s="8">
        <f t="shared" ref="J247:J254" si="24">+H247-I247</f>
        <v>188.44125030000001</v>
      </c>
      <c r="K247" s="3" t="s">
        <v>16</v>
      </c>
    </row>
    <row r="248" spans="1:31" x14ac:dyDescent="0.2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+[139]Main!$K$5-[139]Main!$K$6</f>
        <v>78.481999999999999</v>
      </c>
      <c r="J248" s="6">
        <f>+H248-I248</f>
        <v>66.288738179999996</v>
      </c>
      <c r="K248" s="3" t="s">
        <v>1074</v>
      </c>
      <c r="L248" s="6">
        <f>+[139]Main!$K$3</f>
        <v>75.796198000000004</v>
      </c>
      <c r="M248" s="9">
        <v>45573</v>
      </c>
    </row>
    <row r="249" spans="1:31" x14ac:dyDescent="0.2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+[140]Main!$N$5-[140]Main!$N$6</f>
        <v>-7.4640000000000004</v>
      </c>
      <c r="J249" s="6">
        <f>+H249-I249</f>
        <v>37.871559149999996</v>
      </c>
      <c r="K249" s="3" t="s">
        <v>301</v>
      </c>
      <c r="L249" s="6">
        <f>+[140]Main!$N$3</f>
        <v>9.4141049999999993</v>
      </c>
      <c r="M249" s="9">
        <v>44780</v>
      </c>
    </row>
    <row r="250" spans="1:31" x14ac:dyDescent="0.2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G250*[141]Main!$N$3</f>
        <v>39.757463459999997</v>
      </c>
      <c r="I250" s="6">
        <f>[141]Main!$N$5-[141]Main!$N$6</f>
        <v>15.942</v>
      </c>
      <c r="J250" s="8">
        <f t="shared" si="24"/>
        <v>23.815463459999997</v>
      </c>
      <c r="K250" s="3" t="s">
        <v>16</v>
      </c>
    </row>
    <row r="251" spans="1:31" x14ac:dyDescent="0.2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G251*[142]Main!$L$3</f>
        <v>30.1881658</v>
      </c>
      <c r="I251" s="6">
        <f>[142]Main!$L$5-[142]Main!$L$6</f>
        <v>13.262999999999998</v>
      </c>
      <c r="J251" s="8">
        <f t="shared" si="24"/>
        <v>16.925165800000002</v>
      </c>
      <c r="K251" s="3" t="s">
        <v>16</v>
      </c>
    </row>
    <row r="252" spans="1:31" x14ac:dyDescent="0.2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G252*[143]Main!$M$3</f>
        <v>125.46108324000001</v>
      </c>
      <c r="I252" s="6">
        <f>[143]Main!$M$5-[143]Main!$M$6</f>
        <v>131.17699999999999</v>
      </c>
      <c r="J252" s="8">
        <f t="shared" si="24"/>
        <v>-5.7159167599999847</v>
      </c>
      <c r="K252" s="3" t="s">
        <v>16</v>
      </c>
    </row>
    <row r="253" spans="1:31" x14ac:dyDescent="0.2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G253*[144]Main!$M$3</f>
        <v>20.935517539999999</v>
      </c>
      <c r="I253" s="6">
        <f>[144]Main!$M$5-[144]Main!$M$6</f>
        <v>55.28</v>
      </c>
      <c r="J253" s="8">
        <f t="shared" si="24"/>
        <v>-34.344482460000002</v>
      </c>
      <c r="K253" s="3" t="s">
        <v>16</v>
      </c>
    </row>
    <row r="254" spans="1:31" x14ac:dyDescent="0.2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639.20965000000001</v>
      </c>
      <c r="I254" s="6">
        <f>+[145]Main!$J$5-[145]Main!$J$6</f>
        <v>115.78</v>
      </c>
      <c r="J254" s="8">
        <f t="shared" si="24"/>
        <v>523.42965000000004</v>
      </c>
      <c r="K254" s="3" t="s">
        <v>1074</v>
      </c>
      <c r="L254" s="6">
        <f>+[145]Main!$J$3</f>
        <v>127.84193</v>
      </c>
    </row>
    <row r="255" spans="1:31" x14ac:dyDescent="0.2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+[146]Main!$K$5-[146]Main!$K$6</f>
        <v>136.64599999999999</v>
      </c>
      <c r="J255" s="6">
        <f>+H255-I255</f>
        <v>-79.969639999999998</v>
      </c>
      <c r="K255" s="3" t="s">
        <v>1074</v>
      </c>
      <c r="L255" s="6">
        <f>+[146]Main!$K$3</f>
        <v>60.293999999999997</v>
      </c>
      <c r="M255" s="9">
        <v>45550</v>
      </c>
      <c r="AE255" s="1">
        <v>2017</v>
      </c>
    </row>
    <row r="256" spans="1:31" x14ac:dyDescent="0.2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x14ac:dyDescent="0.2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">
      <c r="D267" s="1">
        <f t="shared" si="21"/>
        <v>244</v>
      </c>
      <c r="E267" t="s">
        <v>745</v>
      </c>
      <c r="F267" t="s">
        <v>746</v>
      </c>
    </row>
    <row r="268" spans="1:8" x14ac:dyDescent="0.2">
      <c r="D268" s="1">
        <f t="shared" ref="D268:D328" si="25">+D267+1</f>
        <v>245</v>
      </c>
      <c r="E268" t="s">
        <v>748</v>
      </c>
      <c r="F268" t="s">
        <v>749</v>
      </c>
    </row>
    <row r="269" spans="1:8" x14ac:dyDescent="0.2">
      <c r="A269"/>
      <c r="B269"/>
      <c r="C269"/>
      <c r="D269" s="1">
        <f t="shared" si="25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">
      <c r="D270" s="1">
        <f t="shared" si="25"/>
        <v>247</v>
      </c>
      <c r="E270" t="s">
        <v>743</v>
      </c>
      <c r="F270" t="s">
        <v>744</v>
      </c>
    </row>
    <row r="271" spans="1:8" x14ac:dyDescent="0.2">
      <c r="D271" s="1">
        <f>+D240+1</f>
        <v>249</v>
      </c>
      <c r="E271" t="s">
        <v>504</v>
      </c>
      <c r="F271" t="s">
        <v>505</v>
      </c>
    </row>
    <row r="272" spans="1:8" x14ac:dyDescent="0.2">
      <c r="D272" s="1">
        <f t="shared" si="25"/>
        <v>250</v>
      </c>
      <c r="E272" t="s">
        <v>733</v>
      </c>
      <c r="F272" t="s">
        <v>734</v>
      </c>
    </row>
    <row r="273" spans="1:7" x14ac:dyDescent="0.2">
      <c r="D273" s="1">
        <f t="shared" si="25"/>
        <v>251</v>
      </c>
      <c r="E273" t="s">
        <v>729</v>
      </c>
      <c r="F273" t="s">
        <v>730</v>
      </c>
    </row>
    <row r="274" spans="1:7" x14ac:dyDescent="0.2">
      <c r="D274" s="1">
        <f t="shared" si="25"/>
        <v>252</v>
      </c>
      <c r="E274" s="1" t="s">
        <v>515</v>
      </c>
      <c r="F274" s="1" t="s">
        <v>516</v>
      </c>
    </row>
    <row r="275" spans="1:7" x14ac:dyDescent="0.2">
      <c r="D275" s="1">
        <f t="shared" si="25"/>
        <v>253</v>
      </c>
      <c r="E275" t="s">
        <v>520</v>
      </c>
      <c r="F275" t="s">
        <v>1301</v>
      </c>
      <c r="G275" s="3">
        <v>13.13</v>
      </c>
    </row>
    <row r="276" spans="1:7" x14ac:dyDescent="0.2">
      <c r="D276" s="1">
        <f t="shared" si="25"/>
        <v>254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5"/>
        <v>255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5"/>
        <v>256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5"/>
        <v>257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5"/>
        <v>258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5"/>
        <v>259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5"/>
        <v>260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5"/>
        <v>261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5"/>
        <v>262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5"/>
        <v>263</v>
      </c>
      <c r="E285" s="34" t="s">
        <v>539</v>
      </c>
      <c r="F285" s="34" t="s">
        <v>540</v>
      </c>
    </row>
    <row r="286" spans="1:7" x14ac:dyDescent="0.2">
      <c r="D286" s="1">
        <f t="shared" si="25"/>
        <v>264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5"/>
        <v>265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5"/>
        <v>266</v>
      </c>
      <c r="E288" t="s">
        <v>547</v>
      </c>
      <c r="F288" t="s">
        <v>548</v>
      </c>
    </row>
    <row r="289" spans="1:7" x14ac:dyDescent="0.2">
      <c r="D289" s="1">
        <f t="shared" si="25"/>
        <v>267</v>
      </c>
      <c r="E289" t="s">
        <v>549</v>
      </c>
      <c r="F289" t="s">
        <v>550</v>
      </c>
      <c r="G289" s="3">
        <v>18.07</v>
      </c>
    </row>
    <row r="290" spans="1:7" x14ac:dyDescent="0.2">
      <c r="D290" s="1">
        <f t="shared" si="25"/>
        <v>268</v>
      </c>
      <c r="E290" t="s">
        <v>551</v>
      </c>
      <c r="F290" t="s">
        <v>552</v>
      </c>
      <c r="G290" s="3">
        <v>2.68</v>
      </c>
    </row>
    <row r="291" spans="1:7" x14ac:dyDescent="0.2">
      <c r="D291" s="1">
        <f t="shared" si="25"/>
        <v>269</v>
      </c>
      <c r="E291" t="s">
        <v>553</v>
      </c>
      <c r="F291" t="s">
        <v>554</v>
      </c>
      <c r="G291" s="7">
        <v>7</v>
      </c>
    </row>
    <row r="292" spans="1:7" x14ac:dyDescent="0.2">
      <c r="D292" s="1">
        <f t="shared" si="25"/>
        <v>270</v>
      </c>
      <c r="E292" t="s">
        <v>555</v>
      </c>
      <c r="F292" t="s">
        <v>556</v>
      </c>
      <c r="G292" s="3">
        <v>1.76</v>
      </c>
    </row>
    <row r="293" spans="1:7" x14ac:dyDescent="0.2">
      <c r="D293" s="1">
        <f t="shared" si="25"/>
        <v>271</v>
      </c>
      <c r="E293" t="s">
        <v>992</v>
      </c>
      <c r="F293" t="s">
        <v>993</v>
      </c>
    </row>
    <row r="294" spans="1:7" x14ac:dyDescent="0.2">
      <c r="D294" s="1">
        <f t="shared" si="25"/>
        <v>272</v>
      </c>
      <c r="E294" t="s">
        <v>557</v>
      </c>
      <c r="F294" t="s">
        <v>558</v>
      </c>
      <c r="G294" s="3">
        <v>0.61</v>
      </c>
    </row>
    <row r="295" spans="1:7" x14ac:dyDescent="0.2">
      <c r="D295" s="1">
        <f t="shared" si="25"/>
        <v>273</v>
      </c>
      <c r="E295" t="s">
        <v>559</v>
      </c>
      <c r="F295" t="s">
        <v>560</v>
      </c>
      <c r="G295" s="3">
        <v>0.68</v>
      </c>
    </row>
    <row r="296" spans="1:7" x14ac:dyDescent="0.2">
      <c r="D296" s="1">
        <f t="shared" si="25"/>
        <v>274</v>
      </c>
      <c r="E296" t="s">
        <v>563</v>
      </c>
      <c r="F296" t="s">
        <v>564</v>
      </c>
      <c r="G296" s="3">
        <v>1.86</v>
      </c>
    </row>
    <row r="297" spans="1:7" x14ac:dyDescent="0.2">
      <c r="D297" s="1">
        <f t="shared" si="25"/>
        <v>275</v>
      </c>
      <c r="E297" t="s">
        <v>565</v>
      </c>
      <c r="F297" t="s">
        <v>566</v>
      </c>
      <c r="G297" s="3">
        <v>1.87</v>
      </c>
    </row>
    <row r="298" spans="1:7" x14ac:dyDescent="0.2">
      <c r="D298" s="1">
        <f t="shared" si="25"/>
        <v>276</v>
      </c>
      <c r="E298" s="34" t="s">
        <v>567</v>
      </c>
      <c r="F298" s="34" t="s">
        <v>568</v>
      </c>
      <c r="G298"/>
    </row>
    <row r="299" spans="1:7" x14ac:dyDescent="0.2">
      <c r="D299" s="1">
        <f t="shared" si="25"/>
        <v>277</v>
      </c>
      <c r="E299" t="s">
        <v>570</v>
      </c>
      <c r="F299" t="s">
        <v>569</v>
      </c>
      <c r="G299" s="3">
        <v>7.46</v>
      </c>
    </row>
    <row r="300" spans="1:7" x14ac:dyDescent="0.2">
      <c r="D300" s="1">
        <f t="shared" si="25"/>
        <v>278</v>
      </c>
      <c r="E300" t="s">
        <v>802</v>
      </c>
      <c r="F300" t="s">
        <v>803</v>
      </c>
    </row>
    <row r="301" spans="1:7" x14ac:dyDescent="0.2">
      <c r="D301" s="1">
        <f t="shared" si="25"/>
        <v>279</v>
      </c>
      <c r="E301" t="s">
        <v>800</v>
      </c>
      <c r="F301" t="s">
        <v>801</v>
      </c>
      <c r="G301" s="3">
        <v>8.77</v>
      </c>
    </row>
    <row r="302" spans="1:7" x14ac:dyDescent="0.2">
      <c r="D302" s="1">
        <f t="shared" si="25"/>
        <v>280</v>
      </c>
      <c r="E302" t="s">
        <v>571</v>
      </c>
      <c r="F302" t="s">
        <v>572</v>
      </c>
      <c r="G302" s="3">
        <v>2.77</v>
      </c>
    </row>
    <row r="303" spans="1:7" x14ac:dyDescent="0.2">
      <c r="D303" s="1">
        <f t="shared" si="25"/>
        <v>281</v>
      </c>
      <c r="E303" t="s">
        <v>348</v>
      </c>
      <c r="F303" t="s">
        <v>349</v>
      </c>
      <c r="G303" s="3">
        <v>2.67</v>
      </c>
    </row>
    <row r="304" spans="1:7" x14ac:dyDescent="0.2">
      <c r="A304" s="1" t="s">
        <v>334</v>
      </c>
      <c r="D304" s="1">
        <f t="shared" si="25"/>
        <v>282</v>
      </c>
      <c r="E304" t="s">
        <v>980</v>
      </c>
      <c r="F304" t="s">
        <v>981</v>
      </c>
    </row>
    <row r="305" spans="1:31" x14ac:dyDescent="0.2">
      <c r="A305" s="1" t="s">
        <v>334</v>
      </c>
      <c r="D305" s="1">
        <f t="shared" si="25"/>
        <v>283</v>
      </c>
      <c r="E305" t="s">
        <v>978</v>
      </c>
      <c r="F305" t="s">
        <v>979</v>
      </c>
    </row>
    <row r="306" spans="1:31" x14ac:dyDescent="0.2">
      <c r="A306" t="s">
        <v>334</v>
      </c>
      <c r="B306"/>
      <c r="C306"/>
      <c r="D306" s="1">
        <f t="shared" si="25"/>
        <v>284</v>
      </c>
      <c r="E306" t="s">
        <v>984</v>
      </c>
      <c r="F306" t="s">
        <v>985</v>
      </c>
    </row>
    <row r="307" spans="1:31" x14ac:dyDescent="0.2">
      <c r="A307"/>
      <c r="B307"/>
      <c r="C307"/>
      <c r="D307" s="1">
        <f t="shared" si="25"/>
        <v>285</v>
      </c>
      <c r="E307" t="s">
        <v>986</v>
      </c>
      <c r="F307" t="s">
        <v>987</v>
      </c>
    </row>
    <row r="308" spans="1:31" x14ac:dyDescent="0.2">
      <c r="A308" t="s">
        <v>334</v>
      </c>
      <c r="B308"/>
      <c r="C308"/>
      <c r="D308" s="1">
        <f t="shared" si="25"/>
        <v>286</v>
      </c>
      <c r="E308" t="s">
        <v>988</v>
      </c>
      <c r="F308" t="s">
        <v>989</v>
      </c>
    </row>
    <row r="309" spans="1:31" x14ac:dyDescent="0.2">
      <c r="A309" t="s">
        <v>334</v>
      </c>
      <c r="B309"/>
      <c r="C309"/>
      <c r="D309" s="1">
        <f t="shared" si="25"/>
        <v>287</v>
      </c>
      <c r="E309" t="s">
        <v>990</v>
      </c>
      <c r="F309" t="s">
        <v>991</v>
      </c>
    </row>
    <row r="310" spans="1:31" x14ac:dyDescent="0.2">
      <c r="A310" t="s">
        <v>334</v>
      </c>
      <c r="B310"/>
      <c r="C310"/>
      <c r="D310" s="1">
        <f t="shared" si="25"/>
        <v>288</v>
      </c>
      <c r="E310" t="s">
        <v>982</v>
      </c>
      <c r="F310" t="s">
        <v>983</v>
      </c>
    </row>
    <row r="311" spans="1:31" x14ac:dyDescent="0.2">
      <c r="A311" s="1" t="s">
        <v>334</v>
      </c>
      <c r="D311" s="1">
        <f t="shared" si="25"/>
        <v>289</v>
      </c>
      <c r="E311" t="s">
        <v>976</v>
      </c>
      <c r="F311" t="s">
        <v>977</v>
      </c>
    </row>
    <row r="312" spans="1:31" x14ac:dyDescent="0.2">
      <c r="A312" s="1" t="s">
        <v>334</v>
      </c>
      <c r="D312" s="1">
        <f t="shared" si="25"/>
        <v>290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5"/>
        <v>291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5"/>
        <v>292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5"/>
        <v>293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5"/>
        <v>294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5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+[147]Main!$M$5-[147]Main!$M$6</f>
        <v>99.997</v>
      </c>
      <c r="J317" s="6">
        <f>+H317-I317</f>
        <v>488.73748214000005</v>
      </c>
      <c r="K317" s="3" t="s">
        <v>1074</v>
      </c>
      <c r="L317" s="6">
        <f>+[147]Main!$M$3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5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+[148]Main!$K$5-[148]Main!$K$6</f>
        <v>174.27199999999999</v>
      </c>
      <c r="J318" s="6">
        <f>+H318-I318</f>
        <v>317.95222608</v>
      </c>
      <c r="K318" s="3" t="s">
        <v>1074</v>
      </c>
      <c r="L318" s="6">
        <f>+[148]Main!$K$3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5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[149]Main!$M$5-[149]Main!$M$6</f>
        <v>236.422</v>
      </c>
      <c r="J319" s="6">
        <f>H319-I319</f>
        <v>416.95678099999998</v>
      </c>
      <c r="L319" s="6">
        <f>[149]Main!$M$3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5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+[150]Main!$K$5-[150]Main!$K$6</f>
        <v>280.24800000000005</v>
      </c>
      <c r="J320" s="6">
        <f>+H320-I320</f>
        <v>196.5992511</v>
      </c>
      <c r="K320" s="3" t="s">
        <v>1074</v>
      </c>
      <c r="L320" s="6">
        <f>+[150]Main!$K$3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5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+[151]Main!$J$5-[151]Main!$J$6</f>
        <v>69.49499999999999</v>
      </c>
      <c r="J321" s="6">
        <f>+H321-I321</f>
        <v>172.96200277999998</v>
      </c>
      <c r="K321" s="3" t="s">
        <v>1074</v>
      </c>
      <c r="L321" s="6">
        <f>+[151]Main!$J$3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5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+[152]Main!$K$5-[152]Main!$K$6</f>
        <v>29.36</v>
      </c>
      <c r="J322" s="6">
        <f>+H322-I322</f>
        <v>66.314332159999992</v>
      </c>
      <c r="K322" s="3" t="s">
        <v>1074</v>
      </c>
      <c r="L322" s="6">
        <f>+[152]Main!$K$3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5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+[153]Main!$L$5-[153]Main!$L$6</f>
        <v>33.298999999999999</v>
      </c>
      <c r="J323" s="6">
        <f>+H323-I323</f>
        <v>-3.1882702000000016</v>
      </c>
      <c r="K323" s="3" t="s">
        <v>1074</v>
      </c>
      <c r="L323" s="6">
        <f>+[153]Main!$L$3</f>
        <v>35.424388</v>
      </c>
      <c r="M323" s="9">
        <v>45558</v>
      </c>
    </row>
    <row r="324" spans="1:31" x14ac:dyDescent="0.2">
      <c r="D324" s="1">
        <f t="shared" si="25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[154]Main!$K$5-[154]Main!$K$6</f>
        <v>54.983000000000004</v>
      </c>
      <c r="J324" s="6">
        <f>H324-I324</f>
        <v>-42.469815400000002</v>
      </c>
      <c r="L324" s="6">
        <f>[154]Main!$K$3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5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+[155]Main!$K$5-[155]Main!$K$6</f>
        <v>426.65000000000003</v>
      </c>
      <c r="J325" s="6">
        <f>+H325-I325</f>
        <v>-99.962968980000085</v>
      </c>
      <c r="K325" s="3" t="s">
        <v>1074</v>
      </c>
      <c r="L325" s="6">
        <f>+[155]Main!$K$3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5"/>
        <v>304</v>
      </c>
      <c r="E326" s="1" t="s">
        <v>589</v>
      </c>
      <c r="F326" s="1" t="s">
        <v>590</v>
      </c>
    </row>
    <row r="327" spans="1:31" x14ac:dyDescent="0.2">
      <c r="D327" s="1">
        <f t="shared" si="25"/>
        <v>305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5"/>
        <v>306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6">+D328+1</f>
        <v>307</v>
      </c>
      <c r="E329" s="1" t="s">
        <v>449</v>
      </c>
      <c r="F329" s="1" t="s">
        <v>662</v>
      </c>
    </row>
    <row r="330" spans="1:31" x14ac:dyDescent="0.2">
      <c r="D330" s="1">
        <f t="shared" si="26"/>
        <v>308</v>
      </c>
      <c r="E330" t="s">
        <v>1173</v>
      </c>
      <c r="F330" t="s">
        <v>1174</v>
      </c>
    </row>
    <row r="331" spans="1:31" x14ac:dyDescent="0.2">
      <c r="A331" s="1" t="s">
        <v>334</v>
      </c>
      <c r="D331" s="1">
        <f t="shared" si="26"/>
        <v>309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6"/>
        <v>310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6"/>
        <v>311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6"/>
        <v>312</v>
      </c>
      <c r="E334" t="s">
        <v>669</v>
      </c>
      <c r="F334" t="s">
        <v>670</v>
      </c>
    </row>
    <row r="335" spans="1:31" x14ac:dyDescent="0.2">
      <c r="D335" s="1">
        <f t="shared" si="26"/>
        <v>313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6"/>
        <v>314</v>
      </c>
      <c r="E336" t="s">
        <v>808</v>
      </c>
      <c r="F336" t="s">
        <v>809</v>
      </c>
    </row>
    <row r="337" spans="1:7" x14ac:dyDescent="0.2">
      <c r="A337" s="1" t="s">
        <v>334</v>
      </c>
      <c r="D337" s="1">
        <f t="shared" si="26"/>
        <v>315</v>
      </c>
      <c r="E337" t="s">
        <v>812</v>
      </c>
      <c r="F337" t="s">
        <v>813</v>
      </c>
    </row>
    <row r="338" spans="1:7" x14ac:dyDescent="0.2">
      <c r="A338" t="s">
        <v>334</v>
      </c>
      <c r="B338"/>
      <c r="C338"/>
      <c r="D338" s="1">
        <f t="shared" si="26"/>
        <v>316</v>
      </c>
      <c r="E338" t="s">
        <v>818</v>
      </c>
      <c r="F338" t="s">
        <v>819</v>
      </c>
    </row>
    <row r="339" spans="1:7" x14ac:dyDescent="0.2">
      <c r="A339" t="s">
        <v>334</v>
      </c>
      <c r="B339"/>
      <c r="C339"/>
      <c r="D339" s="1">
        <f t="shared" si="26"/>
        <v>317</v>
      </c>
      <c r="E339" t="s">
        <v>822</v>
      </c>
      <c r="F339" t="s">
        <v>823</v>
      </c>
    </row>
    <row r="340" spans="1:7" x14ac:dyDescent="0.2">
      <c r="A340" t="s">
        <v>334</v>
      </c>
      <c r="B340"/>
      <c r="C340"/>
      <c r="D340" s="1">
        <f t="shared" si="26"/>
        <v>318</v>
      </c>
      <c r="E340" t="s">
        <v>820</v>
      </c>
      <c r="F340" t="s">
        <v>821</v>
      </c>
    </row>
    <row r="341" spans="1:7" x14ac:dyDescent="0.2">
      <c r="A341" t="s">
        <v>334</v>
      </c>
      <c r="B341"/>
      <c r="C341"/>
      <c r="D341" s="1">
        <f t="shared" si="26"/>
        <v>319</v>
      </c>
      <c r="E341" t="s">
        <v>816</v>
      </c>
      <c r="F341" t="s">
        <v>817</v>
      </c>
    </row>
    <row r="342" spans="1:7" x14ac:dyDescent="0.2">
      <c r="A342" t="s">
        <v>334</v>
      </c>
      <c r="B342"/>
      <c r="C342"/>
      <c r="D342" s="1">
        <f t="shared" si="26"/>
        <v>320</v>
      </c>
      <c r="E342" t="s">
        <v>814</v>
      </c>
      <c r="F342" t="s">
        <v>815</v>
      </c>
    </row>
    <row r="343" spans="1:7" x14ac:dyDescent="0.2">
      <c r="A343" s="1" t="s">
        <v>334</v>
      </c>
      <c r="D343" s="1">
        <f t="shared" si="26"/>
        <v>321</v>
      </c>
      <c r="E343" t="s">
        <v>810</v>
      </c>
      <c r="F343" t="s">
        <v>811</v>
      </c>
    </row>
    <row r="344" spans="1:7" x14ac:dyDescent="0.2">
      <c r="A344" s="1" t="s">
        <v>334</v>
      </c>
      <c r="D344" s="1">
        <f t="shared" si="26"/>
        <v>322</v>
      </c>
      <c r="E344" t="s">
        <v>804</v>
      </c>
      <c r="F344" t="s">
        <v>805</v>
      </c>
    </row>
    <row r="345" spans="1:7" x14ac:dyDescent="0.2">
      <c r="A345" s="1" t="s">
        <v>334</v>
      </c>
      <c r="D345" s="1">
        <f t="shared" si="26"/>
        <v>323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6"/>
        <v>324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6"/>
        <v>325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6"/>
        <v>326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6"/>
        <v>327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6"/>
        <v>328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6"/>
        <v>329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6"/>
        <v>330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6"/>
        <v>331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6"/>
        <v>332</v>
      </c>
      <c r="E354" t="s">
        <v>824</v>
      </c>
      <c r="F354" t="s">
        <v>825</v>
      </c>
    </row>
    <row r="355" spans="1:13" x14ac:dyDescent="0.2">
      <c r="A355" t="s">
        <v>334</v>
      </c>
      <c r="B355"/>
      <c r="C355"/>
      <c r="D355" s="1">
        <f t="shared" si="26"/>
        <v>333</v>
      </c>
      <c r="E355" t="s">
        <v>828</v>
      </c>
      <c r="F355" t="s">
        <v>829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6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[156]Main!$I$5-[156]Main!$I$6</f>
        <v>138.756</v>
      </c>
      <c r="J356" s="6">
        <f>H356-I356</f>
        <v>633.73115987000006</v>
      </c>
      <c r="K356" s="9" t="s">
        <v>1619</v>
      </c>
      <c r="L356" s="6">
        <f>[156]Main!$I$3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6"/>
        <v>335</v>
      </c>
      <c r="E357" t="s">
        <v>832</v>
      </c>
      <c r="F357" t="s">
        <v>833</v>
      </c>
    </row>
    <row r="358" spans="1:13" x14ac:dyDescent="0.2">
      <c r="A358" t="s">
        <v>334</v>
      </c>
      <c r="B358"/>
      <c r="C358"/>
      <c r="D358" s="1">
        <f t="shared" si="26"/>
        <v>336</v>
      </c>
      <c r="E358" s="5" t="s">
        <v>834</v>
      </c>
      <c r="F358" t="s">
        <v>835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6"/>
        <v>337</v>
      </c>
      <c r="E359" t="s">
        <v>836</v>
      </c>
      <c r="F359" t="s">
        <v>837</v>
      </c>
    </row>
    <row r="360" spans="1:13" x14ac:dyDescent="0.2">
      <c r="A360" t="s">
        <v>334</v>
      </c>
      <c r="B360"/>
      <c r="C360"/>
      <c r="D360" s="1">
        <f t="shared" si="26"/>
        <v>338</v>
      </c>
      <c r="E360" t="s">
        <v>838</v>
      </c>
      <c r="F360" t="s">
        <v>839</v>
      </c>
    </row>
    <row r="361" spans="1:13" x14ac:dyDescent="0.2">
      <c r="A361"/>
      <c r="B361"/>
      <c r="C361"/>
      <c r="D361" s="1">
        <f t="shared" si="26"/>
        <v>339</v>
      </c>
      <c r="E361" t="s">
        <v>840</v>
      </c>
      <c r="F361" t="s">
        <v>841</v>
      </c>
    </row>
    <row r="362" spans="1:13" x14ac:dyDescent="0.2">
      <c r="A362"/>
      <c r="B362"/>
      <c r="C362"/>
      <c r="D362" s="1">
        <f t="shared" si="26"/>
        <v>340</v>
      </c>
      <c r="E362" t="s">
        <v>842</v>
      </c>
      <c r="F362" t="s">
        <v>843</v>
      </c>
    </row>
    <row r="363" spans="1:13" x14ac:dyDescent="0.2">
      <c r="A363" t="s">
        <v>334</v>
      </c>
      <c r="B363"/>
      <c r="C363"/>
      <c r="D363" s="1">
        <f t="shared" si="26"/>
        <v>341</v>
      </c>
      <c r="E363" t="s">
        <v>844</v>
      </c>
      <c r="F363" t="s">
        <v>845</v>
      </c>
    </row>
    <row r="364" spans="1:13" x14ac:dyDescent="0.2">
      <c r="A364" t="s">
        <v>334</v>
      </c>
      <c r="B364"/>
      <c r="C364"/>
      <c r="D364" s="1">
        <f t="shared" si="26"/>
        <v>342</v>
      </c>
      <c r="E364" t="s">
        <v>846</v>
      </c>
      <c r="F364" t="s">
        <v>847</v>
      </c>
    </row>
    <row r="365" spans="1:13" x14ac:dyDescent="0.2">
      <c r="A365" t="s">
        <v>334</v>
      </c>
      <c r="B365"/>
      <c r="C365"/>
      <c r="D365" s="1">
        <f t="shared" si="26"/>
        <v>343</v>
      </c>
      <c r="E365" s="5" t="s">
        <v>852</v>
      </c>
      <c r="F365" t="s">
        <v>853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6"/>
        <v>344</v>
      </c>
      <c r="E366" s="5" t="s">
        <v>854</v>
      </c>
      <c r="F366" t="s">
        <v>855</v>
      </c>
      <c r="G366" s="3">
        <v>14.25</v>
      </c>
    </row>
    <row r="367" spans="1:13" x14ac:dyDescent="0.2">
      <c r="A367"/>
      <c r="B367"/>
      <c r="C367"/>
      <c r="D367" s="1">
        <f t="shared" si="26"/>
        <v>345</v>
      </c>
      <c r="E367" t="s">
        <v>856</v>
      </c>
      <c r="F367" t="s">
        <v>857</v>
      </c>
    </row>
    <row r="368" spans="1:13" x14ac:dyDescent="0.2">
      <c r="A368" t="s">
        <v>334</v>
      </c>
      <c r="B368"/>
      <c r="C368"/>
      <c r="D368" s="1">
        <f t="shared" si="26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+[157]Main!$K$5-[157]Main!$K$6</f>
        <v>458.03099999999995</v>
      </c>
      <c r="J368" s="6">
        <f>+H368-I368</f>
        <v>267.94963252000002</v>
      </c>
      <c r="K368" s="3" t="s">
        <v>1280</v>
      </c>
      <c r="L368" s="6">
        <f>+[157]Main!$K$3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6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+[158]Main!$J$5-[158]Main!$J$6</f>
        <v>316.5809999999999</v>
      </c>
      <c r="J369" s="6">
        <f>+H369-I369</f>
        <v>-116.1096718199999</v>
      </c>
      <c r="K369" s="3" t="s">
        <v>1280</v>
      </c>
      <c r="L369" s="6">
        <f>+[158]Main!$J$3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6"/>
        <v>348</v>
      </c>
      <c r="E370" t="s">
        <v>862</v>
      </c>
      <c r="F370" t="s">
        <v>863</v>
      </c>
    </row>
    <row r="371" spans="1:13" x14ac:dyDescent="0.2">
      <c r="A371" t="s">
        <v>334</v>
      </c>
      <c r="B371"/>
      <c r="C371"/>
      <c r="D371" s="1">
        <f t="shared" si="26"/>
        <v>349</v>
      </c>
      <c r="E371" t="s">
        <v>864</v>
      </c>
      <c r="F371" t="s">
        <v>865</v>
      </c>
    </row>
    <row r="372" spans="1:13" x14ac:dyDescent="0.2">
      <c r="A372" t="s">
        <v>334</v>
      </c>
      <c r="B372"/>
      <c r="C372"/>
      <c r="D372" s="1">
        <f t="shared" si="26"/>
        <v>350</v>
      </c>
      <c r="E372" t="s">
        <v>866</v>
      </c>
      <c r="F372" t="s">
        <v>867</v>
      </c>
    </row>
    <row r="373" spans="1:13" x14ac:dyDescent="0.2">
      <c r="A373" t="s">
        <v>334</v>
      </c>
      <c r="B373"/>
      <c r="C373"/>
      <c r="D373" s="1">
        <f t="shared" si="26"/>
        <v>351</v>
      </c>
      <c r="E373" t="s">
        <v>868</v>
      </c>
      <c r="F373" t="s">
        <v>869</v>
      </c>
    </row>
    <row r="374" spans="1:13" x14ac:dyDescent="0.2">
      <c r="A374" t="s">
        <v>334</v>
      </c>
      <c r="B374"/>
      <c r="C374"/>
      <c r="D374" s="1">
        <f t="shared" si="26"/>
        <v>352</v>
      </c>
      <c r="E374" t="s">
        <v>872</v>
      </c>
      <c r="F374" t="s">
        <v>873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6"/>
        <v>353</v>
      </c>
      <c r="E375" t="s">
        <v>874</v>
      </c>
      <c r="F375" t="s">
        <v>875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6"/>
        <v>354</v>
      </c>
      <c r="E376" t="s">
        <v>876</v>
      </c>
      <c r="F376" t="s">
        <v>877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6"/>
        <v>355</v>
      </c>
      <c r="E377" t="s">
        <v>878</v>
      </c>
      <c r="F377" t="s">
        <v>879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6"/>
        <v>356</v>
      </c>
      <c r="E378" t="s">
        <v>880</v>
      </c>
      <c r="F378" t="s">
        <v>881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6"/>
        <v>357</v>
      </c>
      <c r="E379" t="s">
        <v>882</v>
      </c>
      <c r="F379" t="s">
        <v>883</v>
      </c>
      <c r="G379" s="7"/>
    </row>
    <row r="380" spans="1:13" x14ac:dyDescent="0.2">
      <c r="A380" t="s">
        <v>334</v>
      </c>
      <c r="B380"/>
      <c r="C380"/>
      <c r="D380" s="1">
        <f t="shared" si="26"/>
        <v>358</v>
      </c>
      <c r="E380" t="s">
        <v>884</v>
      </c>
      <c r="F380" t="s">
        <v>885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6"/>
        <v>359</v>
      </c>
      <c r="E381" t="s">
        <v>888</v>
      </c>
      <c r="F381" t="s">
        <v>889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6"/>
        <v>360</v>
      </c>
      <c r="E382" t="s">
        <v>890</v>
      </c>
      <c r="F382" t="s">
        <v>891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6"/>
        <v>361</v>
      </c>
      <c r="E383" t="s">
        <v>893</v>
      </c>
      <c r="F383" t="s">
        <v>892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6"/>
        <v>362</v>
      </c>
      <c r="E384" t="s">
        <v>894</v>
      </c>
      <c r="F384" t="s">
        <v>895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6"/>
        <v>363</v>
      </c>
      <c r="E385" t="s">
        <v>896</v>
      </c>
      <c r="F385" t="s">
        <v>897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6"/>
        <v>364</v>
      </c>
      <c r="E386" t="s">
        <v>898</v>
      </c>
      <c r="F386" t="s">
        <v>899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6"/>
        <v>365</v>
      </c>
      <c r="E387" t="s">
        <v>900</v>
      </c>
      <c r="F387" t="s">
        <v>901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6"/>
        <v>366</v>
      </c>
      <c r="E388" t="s">
        <v>902</v>
      </c>
      <c r="F388" t="s">
        <v>903</v>
      </c>
    </row>
    <row r="389" spans="1:7" x14ac:dyDescent="0.2">
      <c r="A389" t="s">
        <v>334</v>
      </c>
      <c r="B389"/>
      <c r="C389"/>
      <c r="D389" s="1">
        <f t="shared" si="26"/>
        <v>367</v>
      </c>
      <c r="E389" t="s">
        <v>904</v>
      </c>
      <c r="F389" t="s">
        <v>905</v>
      </c>
    </row>
    <row r="390" spans="1:7" x14ac:dyDescent="0.2">
      <c r="A390" t="s">
        <v>334</v>
      </c>
      <c r="B390"/>
      <c r="C390"/>
      <c r="D390" s="1">
        <f t="shared" si="26"/>
        <v>368</v>
      </c>
      <c r="E390" t="s">
        <v>906</v>
      </c>
      <c r="F390" t="s">
        <v>907</v>
      </c>
    </row>
    <row r="391" spans="1:7" x14ac:dyDescent="0.2">
      <c r="A391" t="s">
        <v>334</v>
      </c>
      <c r="B391"/>
      <c r="C391"/>
      <c r="D391" s="1">
        <f t="shared" si="26"/>
        <v>369</v>
      </c>
      <c r="E391" t="s">
        <v>908</v>
      </c>
      <c r="F391" t="s">
        <v>909</v>
      </c>
    </row>
    <row r="392" spans="1:7" x14ac:dyDescent="0.2">
      <c r="A392" t="s">
        <v>334</v>
      </c>
      <c r="B392"/>
      <c r="C392"/>
      <c r="D392" s="1">
        <f t="shared" ref="D392:D464" si="27">+D391+1</f>
        <v>370</v>
      </c>
      <c r="E392" t="s">
        <v>910</v>
      </c>
      <c r="F392" t="s">
        <v>911</v>
      </c>
    </row>
    <row r="393" spans="1:7" x14ac:dyDescent="0.2">
      <c r="A393"/>
      <c r="B393"/>
      <c r="C393"/>
      <c r="D393" s="1">
        <f t="shared" si="27"/>
        <v>371</v>
      </c>
      <c r="E393" t="s">
        <v>912</v>
      </c>
      <c r="F393" t="s">
        <v>913</v>
      </c>
    </row>
    <row r="394" spans="1:7" x14ac:dyDescent="0.2">
      <c r="A394"/>
      <c r="B394"/>
      <c r="C394"/>
      <c r="D394" s="1">
        <f t="shared" si="27"/>
        <v>372</v>
      </c>
      <c r="E394" t="s">
        <v>914</v>
      </c>
      <c r="F394" t="s">
        <v>915</v>
      </c>
    </row>
    <row r="395" spans="1:7" x14ac:dyDescent="0.2">
      <c r="A395"/>
      <c r="B395"/>
      <c r="C395"/>
      <c r="D395" s="1">
        <f t="shared" si="27"/>
        <v>373</v>
      </c>
      <c r="E395" t="s">
        <v>916</v>
      </c>
      <c r="F395" t="s">
        <v>917</v>
      </c>
    </row>
    <row r="396" spans="1:7" x14ac:dyDescent="0.2">
      <c r="A396"/>
      <c r="B396"/>
      <c r="C396"/>
      <c r="D396" s="1">
        <f t="shared" si="27"/>
        <v>374</v>
      </c>
      <c r="E396" t="s">
        <v>918</v>
      </c>
      <c r="F396" t="s">
        <v>919</v>
      </c>
    </row>
    <row r="397" spans="1:7" x14ac:dyDescent="0.2">
      <c r="A397"/>
      <c r="B397"/>
      <c r="C397"/>
      <c r="D397" s="1">
        <f t="shared" si="27"/>
        <v>375</v>
      </c>
      <c r="E397" t="s">
        <v>920</v>
      </c>
      <c r="F397" t="s">
        <v>921</v>
      </c>
    </row>
    <row r="398" spans="1:7" x14ac:dyDescent="0.2">
      <c r="A398"/>
      <c r="B398"/>
      <c r="C398"/>
      <c r="D398" s="1">
        <f t="shared" si="27"/>
        <v>376</v>
      </c>
      <c r="E398" t="s">
        <v>922</v>
      </c>
      <c r="F398" t="s">
        <v>923</v>
      </c>
    </row>
    <row r="399" spans="1:7" x14ac:dyDescent="0.2">
      <c r="A399"/>
      <c r="B399"/>
      <c r="C399"/>
      <c r="D399" s="1">
        <f t="shared" si="27"/>
        <v>377</v>
      </c>
      <c r="E399" s="5" t="s">
        <v>1296</v>
      </c>
      <c r="F399" t="s">
        <v>1297</v>
      </c>
      <c r="G399" s="7">
        <v>1</v>
      </c>
    </row>
    <row r="400" spans="1:7" x14ac:dyDescent="0.2">
      <c r="A400"/>
      <c r="B400"/>
      <c r="C400"/>
      <c r="D400" s="1">
        <f t="shared" si="27"/>
        <v>378</v>
      </c>
      <c r="E400" t="s">
        <v>924</v>
      </c>
      <c r="F400" t="s">
        <v>925</v>
      </c>
    </row>
    <row r="401" spans="1:7" x14ac:dyDescent="0.2">
      <c r="A401"/>
      <c r="B401"/>
      <c r="C401"/>
      <c r="D401" s="1">
        <f t="shared" si="27"/>
        <v>379</v>
      </c>
      <c r="E401" t="s">
        <v>926</v>
      </c>
      <c r="F401" t="s">
        <v>927</v>
      </c>
    </row>
    <row r="402" spans="1:7" x14ac:dyDescent="0.2">
      <c r="A402"/>
      <c r="B402"/>
      <c r="C402"/>
      <c r="D402" s="1">
        <f t="shared" si="27"/>
        <v>380</v>
      </c>
      <c r="E402" t="s">
        <v>928</v>
      </c>
      <c r="F402" t="s">
        <v>929</v>
      </c>
    </row>
    <row r="403" spans="1:7" x14ac:dyDescent="0.2">
      <c r="A403"/>
      <c r="B403"/>
      <c r="C403"/>
      <c r="D403" s="1">
        <f t="shared" si="27"/>
        <v>381</v>
      </c>
      <c r="E403" t="s">
        <v>930</v>
      </c>
      <c r="F403" t="s">
        <v>931</v>
      </c>
    </row>
    <row r="404" spans="1:7" x14ac:dyDescent="0.2">
      <c r="A404"/>
      <c r="B404"/>
      <c r="C404"/>
      <c r="D404" s="1">
        <f t="shared" si="27"/>
        <v>382</v>
      </c>
      <c r="E404" t="s">
        <v>932</v>
      </c>
      <c r="F404" t="s">
        <v>935</v>
      </c>
    </row>
    <row r="405" spans="1:7" x14ac:dyDescent="0.2">
      <c r="A405"/>
      <c r="B405"/>
      <c r="C405"/>
      <c r="D405" s="1">
        <f t="shared" si="27"/>
        <v>383</v>
      </c>
      <c r="E405" t="s">
        <v>933</v>
      </c>
      <c r="F405" t="s">
        <v>934</v>
      </c>
    </row>
    <row r="406" spans="1:7" x14ac:dyDescent="0.2">
      <c r="A406"/>
      <c r="B406"/>
      <c r="C406"/>
      <c r="D406" s="1">
        <f t="shared" si="27"/>
        <v>384</v>
      </c>
      <c r="E406" t="s">
        <v>938</v>
      </c>
      <c r="F406" t="s">
        <v>939</v>
      </c>
    </row>
    <row r="407" spans="1:7" x14ac:dyDescent="0.2">
      <c r="A407"/>
      <c r="B407"/>
      <c r="C407"/>
      <c r="D407" s="1">
        <f t="shared" si="27"/>
        <v>385</v>
      </c>
      <c r="E407" s="25" t="s">
        <v>1353</v>
      </c>
      <c r="F407" t="s">
        <v>1354</v>
      </c>
      <c r="G407" s="3">
        <v>2.84</v>
      </c>
    </row>
    <row r="408" spans="1:7" x14ac:dyDescent="0.2">
      <c r="A408"/>
      <c r="B408"/>
      <c r="C408"/>
      <c r="D408" s="1">
        <f t="shared" si="27"/>
        <v>386</v>
      </c>
      <c r="E408" t="s">
        <v>942</v>
      </c>
      <c r="F408" t="s">
        <v>943</v>
      </c>
    </row>
    <row r="409" spans="1:7" x14ac:dyDescent="0.2">
      <c r="A409"/>
      <c r="B409"/>
      <c r="C409"/>
      <c r="D409" s="1">
        <f t="shared" si="27"/>
        <v>387</v>
      </c>
      <c r="E409" t="s">
        <v>944</v>
      </c>
      <c r="F409" t="s">
        <v>945</v>
      </c>
    </row>
    <row r="410" spans="1:7" x14ac:dyDescent="0.2">
      <c r="A410"/>
      <c r="B410"/>
      <c r="C410"/>
      <c r="D410" s="1">
        <f t="shared" si="27"/>
        <v>388</v>
      </c>
      <c r="E410" t="s">
        <v>946</v>
      </c>
      <c r="F410" t="s">
        <v>947</v>
      </c>
    </row>
    <row r="411" spans="1:7" x14ac:dyDescent="0.2">
      <c r="A411"/>
      <c r="B411"/>
      <c r="C411"/>
      <c r="D411" s="1">
        <f t="shared" si="27"/>
        <v>389</v>
      </c>
      <c r="E411" t="s">
        <v>948</v>
      </c>
      <c r="F411" t="s">
        <v>949</v>
      </c>
    </row>
    <row r="412" spans="1:7" x14ac:dyDescent="0.2">
      <c r="A412"/>
      <c r="B412"/>
      <c r="C412"/>
      <c r="D412" s="1">
        <f t="shared" si="27"/>
        <v>390</v>
      </c>
      <c r="E412" t="s">
        <v>950</v>
      </c>
      <c r="F412" t="s">
        <v>951</v>
      </c>
    </row>
    <row r="413" spans="1:7" x14ac:dyDescent="0.2">
      <c r="A413"/>
      <c r="B413"/>
      <c r="C413"/>
      <c r="D413" s="1">
        <f t="shared" si="27"/>
        <v>391</v>
      </c>
      <c r="E413" t="s">
        <v>954</v>
      </c>
      <c r="F413" t="s">
        <v>955</v>
      </c>
    </row>
    <row r="414" spans="1:7" x14ac:dyDescent="0.2">
      <c r="A414"/>
      <c r="B414"/>
      <c r="C414"/>
      <c r="D414" s="1">
        <f t="shared" si="27"/>
        <v>392</v>
      </c>
      <c r="E414" t="s">
        <v>956</v>
      </c>
      <c r="F414" t="s">
        <v>957</v>
      </c>
      <c r="G414" s="7">
        <v>2.19</v>
      </c>
    </row>
    <row r="415" spans="1:7" x14ac:dyDescent="0.2">
      <c r="A415"/>
      <c r="B415"/>
      <c r="C415"/>
      <c r="D415" s="1">
        <f t="shared" si="27"/>
        <v>393</v>
      </c>
      <c r="E415" t="s">
        <v>958</v>
      </c>
      <c r="F415" t="s">
        <v>959</v>
      </c>
    </row>
    <row r="416" spans="1:7" x14ac:dyDescent="0.2">
      <c r="A416"/>
      <c r="B416"/>
      <c r="C416"/>
      <c r="D416" s="1">
        <f t="shared" si="27"/>
        <v>394</v>
      </c>
      <c r="E416" t="s">
        <v>960</v>
      </c>
      <c r="F416" t="s">
        <v>961</v>
      </c>
    </row>
    <row r="417" spans="1:13" x14ac:dyDescent="0.2">
      <c r="A417"/>
      <c r="B417"/>
      <c r="C417"/>
      <c r="D417" s="1">
        <f t="shared" si="27"/>
        <v>395</v>
      </c>
      <c r="E417" t="s">
        <v>962</v>
      </c>
      <c r="F417" t="s">
        <v>963</v>
      </c>
    </row>
    <row r="418" spans="1:13" x14ac:dyDescent="0.2">
      <c r="A418"/>
      <c r="B418"/>
      <c r="C418"/>
      <c r="D418" s="1">
        <f t="shared" si="27"/>
        <v>396</v>
      </c>
      <c r="E418" t="s">
        <v>964</v>
      </c>
      <c r="F418" t="s">
        <v>965</v>
      </c>
    </row>
    <row r="419" spans="1:13" x14ac:dyDescent="0.2">
      <c r="A419"/>
      <c r="B419"/>
      <c r="C419"/>
      <c r="D419" s="1">
        <f t="shared" si="27"/>
        <v>397</v>
      </c>
      <c r="E419" t="s">
        <v>966</v>
      </c>
      <c r="F419" t="s">
        <v>967</v>
      </c>
    </row>
    <row r="420" spans="1:13" x14ac:dyDescent="0.2">
      <c r="A420"/>
      <c r="B420"/>
      <c r="C420"/>
      <c r="D420" s="1">
        <f t="shared" si="27"/>
        <v>398</v>
      </c>
      <c r="E420" t="s">
        <v>968</v>
      </c>
      <c r="F420" t="s">
        <v>969</v>
      </c>
    </row>
    <row r="421" spans="1:13" x14ac:dyDescent="0.2">
      <c r="A421"/>
      <c r="B421"/>
      <c r="C421"/>
      <c r="D421" s="1">
        <f t="shared" si="27"/>
        <v>399</v>
      </c>
      <c r="E421" t="s">
        <v>970</v>
      </c>
      <c r="F421" t="s">
        <v>971</v>
      </c>
    </row>
    <row r="422" spans="1:13" x14ac:dyDescent="0.2">
      <c r="A422"/>
      <c r="B422"/>
      <c r="C422"/>
      <c r="D422" s="1">
        <f t="shared" si="27"/>
        <v>400</v>
      </c>
      <c r="E422" t="s">
        <v>972</v>
      </c>
      <c r="F422" t="s">
        <v>973</v>
      </c>
    </row>
    <row r="423" spans="1:13" x14ac:dyDescent="0.2">
      <c r="A423"/>
      <c r="B423"/>
      <c r="C423"/>
      <c r="D423" s="1">
        <f t="shared" si="27"/>
        <v>401</v>
      </c>
      <c r="E423" t="s">
        <v>974</v>
      </c>
      <c r="F423" t="s">
        <v>975</v>
      </c>
    </row>
    <row r="424" spans="1:13" x14ac:dyDescent="0.2">
      <c r="D424" s="1">
        <f t="shared" si="27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">
      <c r="D425" s="1">
        <f t="shared" si="27"/>
        <v>403</v>
      </c>
      <c r="E425" s="5" t="s">
        <v>1611</v>
      </c>
      <c r="F425" t="s">
        <v>1612</v>
      </c>
      <c r="G425" s="7">
        <v>42.9</v>
      </c>
      <c r="H425" s="6">
        <f t="shared" ref="H425:H439" si="28">+G425*L425</f>
        <v>518.07807479999997</v>
      </c>
      <c r="I425" s="6">
        <f>+[159]Main!$K$5-[159]Main!$K$6</f>
        <v>89.078000000000003</v>
      </c>
      <c r="J425" s="6">
        <f t="shared" ref="J425:J439" si="29">+H425-I425</f>
        <v>429.00007479999999</v>
      </c>
      <c r="K425" s="3" t="s">
        <v>1280</v>
      </c>
      <c r="L425" s="6">
        <f>+[159]Main!$K$3</f>
        <v>12.076411999999999</v>
      </c>
      <c r="M425" s="9">
        <v>45608</v>
      </c>
    </row>
    <row r="426" spans="1:13" x14ac:dyDescent="0.2">
      <c r="D426" s="1">
        <f t="shared" si="27"/>
        <v>404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+[160]Main!$K$5-[160]Main!$K$6</f>
        <v>15.414999999999999</v>
      </c>
      <c r="J426" s="6">
        <f t="shared" si="29"/>
        <v>279.69996187999993</v>
      </c>
      <c r="K426" s="3" t="s">
        <v>1074</v>
      </c>
      <c r="L426" s="6">
        <f>+[160]Main!$K$3</f>
        <v>27.999521999999999</v>
      </c>
      <c r="M426" s="9">
        <v>45474</v>
      </c>
    </row>
    <row r="427" spans="1:13" x14ac:dyDescent="0.2">
      <c r="D427" s="1">
        <f t="shared" si="27"/>
        <v>405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+[161]Main!$K$5-[161]Main!$K$6</f>
        <v>-77.494</v>
      </c>
      <c r="J427" s="6">
        <f>+H427-I427</f>
        <v>241.92998150000003</v>
      </c>
      <c r="K427" s="3" t="s">
        <v>1280</v>
      </c>
      <c r="L427" s="6">
        <f>+[161]Main!$K$3</f>
        <v>62.761825000000002</v>
      </c>
      <c r="M427" s="9">
        <v>45628</v>
      </c>
    </row>
    <row r="428" spans="1:13" x14ac:dyDescent="0.2">
      <c r="B428" s="1">
        <v>6</v>
      </c>
      <c r="C428" s="1">
        <v>2</v>
      </c>
      <c r="D428" s="1">
        <f t="shared" si="27"/>
        <v>406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+[162]Main!$L$5-[162]Main!$L$6</f>
        <v>41.190244</v>
      </c>
      <c r="J428" s="6">
        <f>+H428-I428</f>
        <v>251.82846074000003</v>
      </c>
      <c r="K428" s="3" t="s">
        <v>1074</v>
      </c>
      <c r="L428" s="6">
        <f>+[162]Main!$L$3</f>
        <v>6.2490660000000009</v>
      </c>
      <c r="M428" s="9">
        <v>45630</v>
      </c>
    </row>
    <row r="429" spans="1:13" x14ac:dyDescent="0.2">
      <c r="D429" s="1">
        <f t="shared" si="27"/>
        <v>407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+[163]Main!$M$5-[163]Main!$M$6</f>
        <v>117.82499999999999</v>
      </c>
      <c r="J429" s="6">
        <f>+H429-I429</f>
        <v>171.89033000000001</v>
      </c>
      <c r="K429" s="3" t="s">
        <v>1280</v>
      </c>
      <c r="L429" s="6">
        <f>+[163]Main!$M$3</f>
        <v>57.943066000000002</v>
      </c>
      <c r="M429" s="9">
        <v>45629</v>
      </c>
    </row>
    <row r="430" spans="1:13" x14ac:dyDescent="0.2">
      <c r="D430" s="1">
        <f t="shared" si="27"/>
        <v>408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+[164]Main!$M$5-[164]Main!$M$6</f>
        <v>1.9079999999999977</v>
      </c>
      <c r="J430" s="6">
        <f>+H430-I430</f>
        <v>144.23191650000004</v>
      </c>
      <c r="K430" s="3" t="s">
        <v>1280</v>
      </c>
      <c r="L430" s="6">
        <f>+[164]Main!$M$3</f>
        <v>32.475537000000003</v>
      </c>
      <c r="M430" s="9">
        <v>45630</v>
      </c>
    </row>
    <row r="431" spans="1:13" x14ac:dyDescent="0.2">
      <c r="D431" s="1">
        <f>+D462+1</f>
        <v>438</v>
      </c>
      <c r="E431" s="5" t="s">
        <v>1672</v>
      </c>
      <c r="F431" t="s">
        <v>1673</v>
      </c>
      <c r="G431" s="3">
        <v>6.41</v>
      </c>
      <c r="H431" s="6">
        <f>+G431*L431</f>
        <v>226.21900856999997</v>
      </c>
      <c r="I431" s="6">
        <f>+[165]Main!$K$5-[165]Main!$K$6</f>
        <v>98.310918000000001</v>
      </c>
      <c r="J431" s="6">
        <f>+H431-I431</f>
        <v>127.90809056999997</v>
      </c>
      <c r="K431" s="3" t="s">
        <v>1280</v>
      </c>
      <c r="L431" s="6">
        <f>+[165]Main!$K$3</f>
        <v>35.291576999999997</v>
      </c>
      <c r="M431" s="9">
        <v>45660</v>
      </c>
    </row>
    <row r="432" spans="1:13" x14ac:dyDescent="0.2">
      <c r="D432" s="1">
        <f>+D430+1</f>
        <v>409</v>
      </c>
      <c r="E432" s="5" t="s">
        <v>1615</v>
      </c>
      <c r="F432" t="s">
        <v>1616</v>
      </c>
      <c r="G432" s="3">
        <v>1.53</v>
      </c>
      <c r="H432" s="6">
        <f t="shared" si="28"/>
        <v>192.47591862000002</v>
      </c>
      <c r="I432" s="6">
        <f>+[166]Main!$L$5-[166]Main!$L$6</f>
        <v>74.8</v>
      </c>
      <c r="J432" s="6">
        <f t="shared" si="29"/>
        <v>117.67591862000002</v>
      </c>
      <c r="K432" s="3" t="s">
        <v>1280</v>
      </c>
      <c r="L432" s="6">
        <f>+[166]Main!$L$3</f>
        <v>125.801254</v>
      </c>
      <c r="M432" s="9">
        <v>45608</v>
      </c>
    </row>
    <row r="433" spans="4:13" x14ac:dyDescent="0.2">
      <c r="D433" s="1">
        <f t="shared" si="27"/>
        <v>410</v>
      </c>
      <c r="E433" s="5" t="s">
        <v>1099</v>
      </c>
      <c r="F433" t="s">
        <v>1100</v>
      </c>
      <c r="G433" s="7">
        <v>5</v>
      </c>
      <c r="H433" s="6">
        <f t="shared" si="28"/>
        <v>216.57198499999998</v>
      </c>
      <c r="I433" s="6">
        <f>+[167]Main!$J$5-[167]Main!$J$6</f>
        <v>104.35299999999999</v>
      </c>
      <c r="J433" s="6">
        <f t="shared" si="29"/>
        <v>112.21898499999999</v>
      </c>
      <c r="K433" s="3" t="s">
        <v>1074</v>
      </c>
      <c r="L433" s="6">
        <f>+[167]Main!$J$3</f>
        <v>43.314397</v>
      </c>
      <c r="M433" s="9">
        <v>45525</v>
      </c>
    </row>
    <row r="434" spans="4:13" x14ac:dyDescent="0.2">
      <c r="D434" s="1">
        <f t="shared" si="27"/>
        <v>411</v>
      </c>
      <c r="E434" s="5" t="s">
        <v>1163</v>
      </c>
      <c r="F434" t="s">
        <v>1164</v>
      </c>
      <c r="G434" s="7">
        <v>3.6</v>
      </c>
      <c r="H434" s="6">
        <f t="shared" si="28"/>
        <v>132.55131599999999</v>
      </c>
      <c r="I434" s="6">
        <f>+[168]Main!$L$5-[168]Main!$L$6</f>
        <v>33.507724000000003</v>
      </c>
      <c r="J434" s="6">
        <f t="shared" si="29"/>
        <v>99.04359199999999</v>
      </c>
      <c r="K434" s="3" t="s">
        <v>1074</v>
      </c>
      <c r="L434" s="6">
        <f>+[168]Main!$L$3</f>
        <v>36.819809999999997</v>
      </c>
      <c r="M434" s="9">
        <v>45567</v>
      </c>
    </row>
    <row r="435" spans="4:13" x14ac:dyDescent="0.2">
      <c r="D435" s="1">
        <f t="shared" si="27"/>
        <v>412</v>
      </c>
      <c r="E435" s="5" t="s">
        <v>1613</v>
      </c>
      <c r="F435" t="s">
        <v>1614</v>
      </c>
      <c r="G435" s="7">
        <v>13.15</v>
      </c>
      <c r="H435" s="6">
        <f t="shared" si="28"/>
        <v>319.40466320000002</v>
      </c>
      <c r="I435" s="6">
        <f>+[169]Main!$K$5-[169]Main!$K$6</f>
        <v>199.59700000000001</v>
      </c>
      <c r="J435" s="6">
        <f t="shared" si="29"/>
        <v>119.80766320000001</v>
      </c>
      <c r="K435" s="3" t="s">
        <v>1280</v>
      </c>
      <c r="L435" s="6">
        <f>+[169]Main!$K$3</f>
        <v>24.289328000000001</v>
      </c>
      <c r="M435" s="9">
        <v>45608</v>
      </c>
    </row>
    <row r="436" spans="4:13" x14ac:dyDescent="0.2">
      <c r="D436" s="1">
        <f t="shared" si="27"/>
        <v>413</v>
      </c>
      <c r="E436" s="5" t="s">
        <v>1629</v>
      </c>
      <c r="F436" t="s">
        <v>1628</v>
      </c>
      <c r="G436" s="3">
        <v>2.83</v>
      </c>
      <c r="H436" s="6">
        <f>+G436*L436</f>
        <v>108.43964851000001</v>
      </c>
      <c r="I436" s="6">
        <f>+[170]Main!$K$5-[170]Main!$K$6</f>
        <v>62.823</v>
      </c>
      <c r="J436" s="6">
        <f>+H436-I436</f>
        <v>45.616648510000012</v>
      </c>
      <c r="K436" s="3" t="s">
        <v>1280</v>
      </c>
      <c r="L436" s="6">
        <f>+[170]Main!$K$3</f>
        <v>38.317897000000002</v>
      </c>
      <c r="M436" s="9">
        <v>45629</v>
      </c>
    </row>
    <row r="437" spans="4:13" x14ac:dyDescent="0.2">
      <c r="D437" s="1">
        <f>+D454+1</f>
        <v>430</v>
      </c>
      <c r="E437" s="5" t="s">
        <v>1646</v>
      </c>
      <c r="F437" t="s">
        <v>1647</v>
      </c>
      <c r="G437" s="7">
        <v>2.69</v>
      </c>
      <c r="H437" s="6">
        <f>+G437*L437</f>
        <v>89.956825309999985</v>
      </c>
      <c r="I437" s="6">
        <f>+[171]Main!$K$5-[171]Main!$K$6</f>
        <v>5.4758170000000002</v>
      </c>
      <c r="J437" s="6">
        <f>+H437-I437</f>
        <v>84.481008309999979</v>
      </c>
      <c r="K437" s="3" t="s">
        <v>1280</v>
      </c>
      <c r="L437" s="6">
        <f>+[171]Main!$K$3</f>
        <v>33.441198999999997</v>
      </c>
      <c r="M437" s="9">
        <v>45630</v>
      </c>
    </row>
    <row r="438" spans="4:13" x14ac:dyDescent="0.2">
      <c r="D438" s="1">
        <f>+D460+1</f>
        <v>436</v>
      </c>
      <c r="E438" s="5" t="s">
        <v>1667</v>
      </c>
      <c r="F438" t="s">
        <v>1666</v>
      </c>
      <c r="G438" s="3">
        <v>1.02</v>
      </c>
      <c r="H438" s="6">
        <f>+G438*L438</f>
        <v>103.2980316</v>
      </c>
      <c r="I438" s="6">
        <f>+[172]Main!$L$5-[172]Main!$L$6</f>
        <v>59.1</v>
      </c>
      <c r="J438" s="6">
        <f>+H438-I438</f>
        <v>44.1980316</v>
      </c>
      <c r="K438" s="3" t="s">
        <v>1280</v>
      </c>
      <c r="L438" s="6">
        <f>+[172]Main!$L$3</f>
        <v>101.27258</v>
      </c>
      <c r="M438" s="9">
        <v>45656</v>
      </c>
    </row>
    <row r="439" spans="4:13" x14ac:dyDescent="0.2">
      <c r="D439" s="1">
        <f>+D436+1</f>
        <v>414</v>
      </c>
      <c r="E439" s="5" t="s">
        <v>1437</v>
      </c>
      <c r="F439" s="1" t="s">
        <v>1438</v>
      </c>
      <c r="G439" s="3">
        <v>0.19</v>
      </c>
      <c r="H439" s="6">
        <f t="shared" si="28"/>
        <v>4.1807902100000005</v>
      </c>
      <c r="I439" s="6">
        <f>+[173]Main!$P$5-[173]Main!$P$6</f>
        <v>-4.3319999999999999</v>
      </c>
      <c r="J439" s="6">
        <f t="shared" si="29"/>
        <v>8.5127902100000004</v>
      </c>
      <c r="K439" s="3" t="s">
        <v>1074</v>
      </c>
      <c r="L439" s="6">
        <f>+[173]Main!$P$3</f>
        <v>22.004159000000001</v>
      </c>
      <c r="M439" s="9">
        <v>45587</v>
      </c>
    </row>
    <row r="440" spans="4:13" x14ac:dyDescent="0.2">
      <c r="D440" s="1">
        <f t="shared" si="27"/>
        <v>415</v>
      </c>
      <c r="E440" s="41" t="s">
        <v>1631</v>
      </c>
      <c r="F440" t="s">
        <v>1630</v>
      </c>
      <c r="G440" s="7">
        <v>3.71</v>
      </c>
      <c r="H440" s="6">
        <f>+G440*L440</f>
        <v>181.33427843999999</v>
      </c>
      <c r="I440" s="6">
        <f>+[174]Main!$K$5-[174]Main!$K$6</f>
        <v>183.012</v>
      </c>
      <c r="J440" s="6">
        <f>+H440-I440</f>
        <v>-1.677721560000009</v>
      </c>
      <c r="K440" s="3" t="s">
        <v>1280</v>
      </c>
      <c r="L440" s="6">
        <f>+[174]Main!$K$3</f>
        <v>48.877164</v>
      </c>
      <c r="M440" s="9">
        <v>45629</v>
      </c>
    </row>
    <row r="441" spans="4:13" x14ac:dyDescent="0.2">
      <c r="D441" s="1">
        <f t="shared" si="27"/>
        <v>416</v>
      </c>
      <c r="E441" s="5" t="s">
        <v>1634</v>
      </c>
      <c r="F441" s="1" t="s">
        <v>1635</v>
      </c>
      <c r="G441" s="7">
        <v>6</v>
      </c>
      <c r="H441" s="6">
        <f>+G441*L441</f>
        <v>327.199524</v>
      </c>
      <c r="I441" s="6">
        <f>+[175]Main!$L$5-[175]Main!$L$6</f>
        <v>371.02100000000002</v>
      </c>
      <c r="J441" s="6">
        <f>+H441-I441</f>
        <v>-43.821476000000018</v>
      </c>
      <c r="K441" s="3" t="s">
        <v>1074</v>
      </c>
      <c r="L441" s="6">
        <f>+[175]Main!$L$3</f>
        <v>54.533253999999999</v>
      </c>
      <c r="M441" s="9">
        <v>45629</v>
      </c>
    </row>
    <row r="442" spans="4:13" x14ac:dyDescent="0.2">
      <c r="D442" s="1">
        <f t="shared" si="27"/>
        <v>417</v>
      </c>
      <c r="E442" s="1" t="s">
        <v>1193</v>
      </c>
      <c r="F442" s="1" t="s">
        <v>1194</v>
      </c>
      <c r="G442" s="3">
        <v>0.28999999999999998</v>
      </c>
    </row>
    <row r="443" spans="4:13" x14ac:dyDescent="0.2">
      <c r="D443" s="1">
        <f t="shared" si="27"/>
        <v>418</v>
      </c>
      <c r="E443" s="1" t="s">
        <v>1275</v>
      </c>
      <c r="F443" t="s">
        <v>1276</v>
      </c>
    </row>
    <row r="444" spans="4:13" x14ac:dyDescent="0.2">
      <c r="D444" s="1">
        <f t="shared" si="27"/>
        <v>419</v>
      </c>
      <c r="E444" s="1" t="s">
        <v>1304</v>
      </c>
      <c r="F444" s="1" t="s">
        <v>1305</v>
      </c>
    </row>
    <row r="445" spans="4:13" x14ac:dyDescent="0.2">
      <c r="D445" s="1">
        <f t="shared" si="27"/>
        <v>420</v>
      </c>
      <c r="E445" t="s">
        <v>1306</v>
      </c>
      <c r="F445" t="s">
        <v>1307</v>
      </c>
    </row>
    <row r="446" spans="4:13" x14ac:dyDescent="0.2">
      <c r="D446" s="1">
        <f t="shared" si="27"/>
        <v>421</v>
      </c>
      <c r="E446" s="1" t="s">
        <v>1357</v>
      </c>
    </row>
    <row r="447" spans="4:13" x14ac:dyDescent="0.2">
      <c r="D447" s="1">
        <f t="shared" si="27"/>
        <v>422</v>
      </c>
      <c r="E447" s="5" t="s">
        <v>1442</v>
      </c>
      <c r="F447" s="1" t="s">
        <v>1443</v>
      </c>
      <c r="G447" s="7">
        <v>30</v>
      </c>
    </row>
    <row r="448" spans="4:13" x14ac:dyDescent="0.2">
      <c r="D448" s="1">
        <f t="shared" si="27"/>
        <v>423</v>
      </c>
      <c r="E448" t="s">
        <v>1505</v>
      </c>
    </row>
    <row r="449" spans="4:7" x14ac:dyDescent="0.2">
      <c r="D449" s="1">
        <f t="shared" si="27"/>
        <v>424</v>
      </c>
      <c r="E449" s="1" t="s">
        <v>1617</v>
      </c>
      <c r="F449" t="s">
        <v>1618</v>
      </c>
    </row>
    <row r="450" spans="4:7" x14ac:dyDescent="0.2">
      <c r="D450" s="1">
        <f t="shared" si="27"/>
        <v>425</v>
      </c>
      <c r="E450" t="s">
        <v>1622</v>
      </c>
      <c r="F450" s="1" t="s">
        <v>1623</v>
      </c>
    </row>
    <row r="451" spans="4:7" x14ac:dyDescent="0.2">
      <c r="D451" s="1">
        <f t="shared" si="27"/>
        <v>426</v>
      </c>
      <c r="E451" t="s">
        <v>1624</v>
      </c>
      <c r="F451" t="s">
        <v>1625</v>
      </c>
    </row>
    <row r="452" spans="4:7" x14ac:dyDescent="0.2">
      <c r="D452" s="1">
        <f t="shared" si="27"/>
        <v>427</v>
      </c>
      <c r="E452" t="s">
        <v>1632</v>
      </c>
      <c r="F452" t="s">
        <v>1633</v>
      </c>
    </row>
    <row r="453" spans="4:7" x14ac:dyDescent="0.2">
      <c r="D453" s="1">
        <f t="shared" si="27"/>
        <v>428</v>
      </c>
      <c r="E453" s="5" t="s">
        <v>1637</v>
      </c>
      <c r="F453" s="1" t="s">
        <v>1636</v>
      </c>
      <c r="G453" s="3">
        <v>26.71</v>
      </c>
    </row>
    <row r="454" spans="4:7" x14ac:dyDescent="0.2">
      <c r="D454" s="1">
        <f t="shared" si="27"/>
        <v>429</v>
      </c>
      <c r="E454" s="1" t="s">
        <v>1642</v>
      </c>
      <c r="F454" t="s">
        <v>1643</v>
      </c>
    </row>
    <row r="455" spans="4:7" x14ac:dyDescent="0.2">
      <c r="D455" s="1">
        <f t="shared" si="27"/>
        <v>430</v>
      </c>
      <c r="E455" t="s">
        <v>1648</v>
      </c>
      <c r="F455" s="1" t="s">
        <v>1649</v>
      </c>
    </row>
    <row r="456" spans="4:7" x14ac:dyDescent="0.2">
      <c r="D456" s="1">
        <f t="shared" si="27"/>
        <v>431</v>
      </c>
      <c r="E456" s="1" t="s">
        <v>1650</v>
      </c>
      <c r="F456" t="s">
        <v>1651</v>
      </c>
      <c r="G456" s="3">
        <v>4.1100000000000003</v>
      </c>
    </row>
    <row r="457" spans="4:7" x14ac:dyDescent="0.2">
      <c r="D457" s="1">
        <f t="shared" si="27"/>
        <v>432</v>
      </c>
      <c r="E457" t="s">
        <v>1656</v>
      </c>
      <c r="F457" t="s">
        <v>1657</v>
      </c>
    </row>
    <row r="458" spans="4:7" x14ac:dyDescent="0.2">
      <c r="D458" s="1">
        <f t="shared" si="27"/>
        <v>433</v>
      </c>
      <c r="E458" s="1" t="s">
        <v>1658</v>
      </c>
      <c r="F458" s="1" t="s">
        <v>1659</v>
      </c>
    </row>
    <row r="459" spans="4:7" x14ac:dyDescent="0.2">
      <c r="D459" s="1">
        <f t="shared" si="27"/>
        <v>434</v>
      </c>
      <c r="E459" t="s">
        <v>1660</v>
      </c>
      <c r="F459" t="s">
        <v>1661</v>
      </c>
    </row>
    <row r="460" spans="4:7" x14ac:dyDescent="0.2">
      <c r="D460" s="1">
        <f t="shared" si="27"/>
        <v>435</v>
      </c>
      <c r="E460" s="1" t="s">
        <v>1662</v>
      </c>
      <c r="F460" s="1" t="s">
        <v>1663</v>
      </c>
      <c r="G460" s="3">
        <v>0.61</v>
      </c>
    </row>
    <row r="461" spans="4:7" x14ac:dyDescent="0.2">
      <c r="D461" s="1">
        <f t="shared" si="27"/>
        <v>436</v>
      </c>
      <c r="E461" t="s">
        <v>1668</v>
      </c>
      <c r="F461" t="s">
        <v>1669</v>
      </c>
    </row>
    <row r="462" spans="4:7" x14ac:dyDescent="0.2">
      <c r="D462" s="1">
        <f t="shared" si="27"/>
        <v>437</v>
      </c>
      <c r="E462" s="1" t="s">
        <v>1671</v>
      </c>
      <c r="F462" s="1" t="s">
        <v>1670</v>
      </c>
      <c r="G462" s="3">
        <v>1.46</v>
      </c>
    </row>
    <row r="463" spans="4:7" x14ac:dyDescent="0.2">
      <c r="D463" s="1">
        <f t="shared" si="27"/>
        <v>438</v>
      </c>
      <c r="E463" t="s">
        <v>1676</v>
      </c>
      <c r="F463" t="s">
        <v>1677</v>
      </c>
    </row>
    <row r="464" spans="4:7" x14ac:dyDescent="0.2">
      <c r="D464" s="1">
        <f t="shared" si="27"/>
        <v>439</v>
      </c>
      <c r="E464" t="s">
        <v>1678</v>
      </c>
      <c r="F464" t="s">
        <v>1679</v>
      </c>
    </row>
  </sheetData>
  <sortState xmlns:xlrd2="http://schemas.microsoft.com/office/spreadsheetml/2017/richdata2" ref="A163:AE209">
    <sortCondition descending="1" ref="H163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9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242" r:id="rId40" xr:uid="{6A576FDB-A573-4A00-8381-4BECF13B35A1}"/>
    <hyperlink ref="E159" r:id="rId41" xr:uid="{51C9506E-5D60-43F8-BADA-7F72A25DAFF6}"/>
    <hyperlink ref="E116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4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2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7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6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3" r:id="rId75" xr:uid="{CE56D1ED-1CAA-4667-A3D9-82426599D26C}"/>
    <hyperlink ref="E103" r:id="rId76" xr:uid="{ED810682-5208-4265-9E0E-6746A399EA34}"/>
    <hyperlink ref="E162" r:id="rId77" xr:uid="{44DEB74A-F098-4876-A279-D1E6237DF8DB}"/>
    <hyperlink ref="E69" r:id="rId78" xr:uid="{ADF59BEC-B8D8-4144-ADEB-041425B69409}"/>
    <hyperlink ref="E324" r:id="rId79" xr:uid="{69AB4316-2FED-44FC-B108-3CD00D6F57B9}"/>
    <hyperlink ref="E319" r:id="rId80" xr:uid="{172C358D-5501-4447-9FDE-DA046F6FED55}"/>
    <hyperlink ref="E113" r:id="rId81" xr:uid="{D181F941-FF02-423B-9F90-890B434046DD}"/>
    <hyperlink ref="E160" r:id="rId82" xr:uid="{1924D31B-B6B9-4CB2-936E-0F68E40FA2F5}"/>
    <hyperlink ref="E161" r:id="rId83" xr:uid="{8E97DA51-E6CD-4B11-B6F8-BD0A3CC93541}"/>
    <hyperlink ref="E95" r:id="rId84" xr:uid="{BACD6400-1341-654E-A5B2-576C65F8052B}"/>
    <hyperlink ref="E358" r:id="rId85" xr:uid="{C4CF7488-CAF7-4516-AB24-0FC50F0916A3}"/>
    <hyperlink ref="E98" r:id="rId86" xr:uid="{2B6C4E35-2657-4D1A-8D80-C54F892964F4}"/>
    <hyperlink ref="E13" r:id="rId87" xr:uid="{D4CC8F9A-CC3B-EE41-860B-629E01D90BFD}"/>
    <hyperlink ref="E433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6" r:id="rId92" xr:uid="{E9466C79-B428-4906-B5D4-8A65E345C46A}"/>
    <hyperlink ref="E70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6" r:id="rId98" xr:uid="{5E221389-B42A-4ECC-B5CE-DEA05F90F52F}"/>
    <hyperlink ref="E107" r:id="rId99" xr:uid="{50F9FE65-F347-4AD5-8CB3-AEF68BBB9AA8}"/>
    <hyperlink ref="E118" r:id="rId100" xr:uid="{75D04E08-C11D-42F6-A0B8-9E185A6BA249}"/>
    <hyperlink ref="E119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1" r:id="rId106" xr:uid="{500E1EB4-5BFA-41DA-B498-9CADDCBC3BD8}"/>
    <hyperlink ref="E224" r:id="rId107" xr:uid="{DA843767-B487-45EC-B6B6-4CAF3C575C50}"/>
    <hyperlink ref="E80" r:id="rId108" xr:uid="{5DA9C2AA-A278-4FF3-A2FD-E53617E5E8B8}"/>
    <hyperlink ref="E255" r:id="rId109" xr:uid="{91A036B5-0E03-4930-B738-BF1C076ACF18}"/>
    <hyperlink ref="E104" r:id="rId110" xr:uid="{8068ED1A-3B17-4C79-9022-B1BEE306CC58}"/>
    <hyperlink ref="E102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5" r:id="rId115" xr:uid="{1C0EAF20-C59C-4E14-90E0-E67EED291627}"/>
    <hyperlink ref="E320" r:id="rId116" xr:uid="{820E74E5-32AF-43AF-A75C-37305E58D952}"/>
    <hyperlink ref="E212" r:id="rId117" xr:uid="{C2EF7A04-6E03-432E-AE39-F9FC0944E6B7}"/>
    <hyperlink ref="E90" r:id="rId118" xr:uid="{4A53B476-D8D4-4433-B5B3-B626DD5ECAA5}"/>
    <hyperlink ref="E323" r:id="rId119" xr:uid="{0E69FC1D-F608-42EA-B683-C53C409C70F7}"/>
    <hyperlink ref="E163" r:id="rId120" xr:uid="{058DC54B-6F58-47B5-B00D-CB85499F0661}"/>
    <hyperlink ref="E164" r:id="rId121" xr:uid="{E3F91124-A68C-481A-9F88-5F0B403E12FC}"/>
    <hyperlink ref="E228" r:id="rId122" xr:uid="{879666A1-6AD0-495B-B29D-1523E9F3BF37}"/>
    <hyperlink ref="E54" r:id="rId123" xr:uid="{3E4416C1-24BA-4833-B8A9-810255675E01}"/>
    <hyperlink ref="E122" r:id="rId124" xr:uid="{CEEF1ECE-36B3-482E-AA72-8B9DAE4D2730}"/>
    <hyperlink ref="E120" r:id="rId125" xr:uid="{80739158-DB58-4D0E-8015-4407904D5E4C}"/>
    <hyperlink ref="E62" r:id="rId126" xr:uid="{FAC64BC1-A38C-4704-8DED-7AC1F6D784BD}"/>
    <hyperlink ref="E325" r:id="rId127" xr:uid="{B8FF6BDF-ECF2-42BA-996C-B33320BF3BB8}"/>
    <hyperlink ref="E121" r:id="rId128" xr:uid="{3C9F7D37-C376-486A-BD65-0A06F1A1BA4E}"/>
    <hyperlink ref="E75" r:id="rId129" xr:uid="{A739B306-7AF4-4BC1-B603-405E1AD42DA9}"/>
    <hyperlink ref="E68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18" r:id="rId134" xr:uid="{F79A5FA4-445D-4428-8347-8E6CA8EBA325}"/>
    <hyperlink ref="E434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7" r:id="rId140" xr:uid="{8515586A-C9D5-4B3A-AB81-567CAF8711D8}"/>
    <hyperlink ref="E96" r:id="rId141" xr:uid="{05112419-511E-40D9-B365-E7FC8328F3E3}"/>
    <hyperlink ref="E399" r:id="rId142" xr:uid="{42ED5909-2E52-452C-9738-284A43C46BA0}"/>
    <hyperlink ref="E111" r:id="rId143" xr:uid="{7B9292BF-8007-4C13-92AA-E4F48B407B78}"/>
    <hyperlink ref="E97" r:id="rId144" xr:uid="{4455E1D2-0A06-49CD-B578-A39396AB2276}"/>
    <hyperlink ref="E100" r:id="rId145" xr:uid="{9DBA9CB6-4FFE-4633-8913-39BE132E7E63}"/>
    <hyperlink ref="E15" r:id="rId146" xr:uid="{60368EA6-8CB5-4BF4-AD11-2511F2B2CC10}"/>
    <hyperlink ref="E248" r:id="rId147" xr:uid="{909F79D0-EDBD-44C4-8C45-548124C5C81A}"/>
    <hyperlink ref="E173" r:id="rId148" xr:uid="{0A7AB162-5181-4ECD-BE39-067356A9A255}"/>
    <hyperlink ref="E101" r:id="rId149" xr:uid="{A780315D-7EE1-43B1-808B-CA1A9B40DACC}"/>
    <hyperlink ref="E108" r:id="rId150" xr:uid="{6EE007AF-F0B0-4EED-9CDD-3FC2319822A5}"/>
    <hyperlink ref="E254" r:id="rId151" xr:uid="{ED761473-51F4-41BF-8401-76685055518C}"/>
    <hyperlink ref="E79" r:id="rId152" xr:uid="{7F559409-F96D-4010-8F92-37C722C2B828}"/>
    <hyperlink ref="E93" r:id="rId153" xr:uid="{C48A4FCA-0630-EF43-9EEC-B6CAB37EFE4F}"/>
    <hyperlink ref="E89" r:id="rId154" xr:uid="{96899701-8AB6-4B30-9017-19357666F340}"/>
    <hyperlink ref="E81" r:id="rId155" xr:uid="{CFB41F62-0690-4C3D-B6CD-811E3E94C4EE}"/>
    <hyperlink ref="E129" r:id="rId156" xr:uid="{82A44C16-0029-4130-9750-D08BCC5182B4}"/>
    <hyperlink ref="E57" r:id="rId157" xr:uid="{C35461B3-E679-4CC0-9362-2A53FE04533B}"/>
    <hyperlink ref="E84" r:id="rId158" xr:uid="{31B2FC14-DD5D-4E0C-A012-B1FDA85DBE36}"/>
    <hyperlink ref="E67" r:id="rId159" xr:uid="{96AAF9F5-B005-400B-B62E-90DC1A7E8852}"/>
    <hyperlink ref="E143" r:id="rId160" xr:uid="{5BE55498-D8ED-41C4-A33E-57BE28B07449}"/>
    <hyperlink ref="E439" r:id="rId161" xr:uid="{2B1AAFD9-D8D6-4616-841E-10108CC8192B}"/>
    <hyperlink ref="E447" r:id="rId162" xr:uid="{D4B5A9D9-65BB-430A-A731-1152EA8D5DED}"/>
    <hyperlink ref="E88" r:id="rId163" xr:uid="{67670CCE-8D41-4404-8F2B-F79243E31585}"/>
    <hyperlink ref="E115" r:id="rId164" xr:uid="{C904B992-93FD-497A-93CC-2FE800E3CDD4}"/>
    <hyperlink ref="E425" r:id="rId165" xr:uid="{B24388CE-B704-4189-8171-2A7C078385AA}"/>
    <hyperlink ref="E435" r:id="rId166" xr:uid="{107ACC16-1AF2-463F-97B2-B3329D313681}"/>
    <hyperlink ref="E432" r:id="rId167" xr:uid="{C40615BB-48F8-4AB1-92A6-E4710DC43430}"/>
    <hyperlink ref="E356" r:id="rId168" xr:uid="{0695F03B-1E3F-0E41-B1ED-4F68787EFC35}"/>
    <hyperlink ref="E427" r:id="rId169" xr:uid="{0152517F-3480-4755-804B-768910043082}"/>
    <hyperlink ref="E110" r:id="rId170" xr:uid="{F0EE4F6E-0A2F-4906-8143-739E8257E38C}"/>
    <hyperlink ref="E429" r:id="rId171" xr:uid="{0F9B63DB-3B35-4E51-BD36-EC943559BF1E}"/>
    <hyperlink ref="E436" r:id="rId172" xr:uid="{7592EF22-0CF5-48F3-8744-24868E314045}"/>
    <hyperlink ref="E440" r:id="rId173" xr:uid="{66F30E61-4E4B-47C8-8D49-028CC77AA4C6}"/>
    <hyperlink ref="E441" r:id="rId174" xr:uid="{778D749F-0610-418A-A963-ADCD5A226677}"/>
    <hyperlink ref="E453" r:id="rId175" xr:uid="{8E820BFC-E26B-4A27-A962-89FF7A10589B}"/>
    <hyperlink ref="E428" r:id="rId176" xr:uid="{3DD5CDF4-E650-429E-97DF-ABC116C3584D}"/>
    <hyperlink ref="E347" r:id="rId177" xr:uid="{1292FD9E-BA4F-4B20-AD44-4B752114EEEF}"/>
    <hyperlink ref="E430" r:id="rId178" xr:uid="{35FB9AE4-5A31-48BA-9D76-BF10058F42EC}"/>
    <hyperlink ref="E368" r:id="rId179" xr:uid="{4C62C768-C471-4E03-BD75-AF60DDF17283}"/>
    <hyperlink ref="E83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1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7" r:id="rId192" xr:uid="{51D052A4-1B75-48F3-93AF-E8B1B96076CE}"/>
    <hyperlink ref="E438" r:id="rId193" xr:uid="{FD546B4F-FF4A-4365-A9F1-25C43D119A98}"/>
    <hyperlink ref="E431" r:id="rId194" xr:uid="{FA2E0702-7573-4035-93EA-A0CE71143105}"/>
  </hyperlinks>
  <pageMargins left="0.7" right="0.7" top="0.75" bottom="0.75" header="0.3" footer="0.3"/>
  <pageSetup paperSize="9" orientation="portrait"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G3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</row>
    <row r="2" spans="1:147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 t="s">
        <v>1689</v>
      </c>
      <c r="AC2" s="28" t="s">
        <v>1690</v>
      </c>
      <c r="AD2" s="28" t="s">
        <v>1691</v>
      </c>
      <c r="AE2" s="28" t="s">
        <v>1692</v>
      </c>
      <c r="AF2" s="28" t="s">
        <v>1693</v>
      </c>
      <c r="AG2" s="28" t="s">
        <v>1694</v>
      </c>
      <c r="AH2" s="28" t="s">
        <v>1695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1045</v>
      </c>
      <c r="AR2" s="28" t="s">
        <v>1046</v>
      </c>
      <c r="AS2" s="28" t="s">
        <v>1047</v>
      </c>
      <c r="AT2" s="28" t="s">
        <v>1048</v>
      </c>
      <c r="AU2" s="28" t="s">
        <v>1049</v>
      </c>
      <c r="AV2" s="28" t="s">
        <v>1050</v>
      </c>
      <c r="AW2" s="28" t="s">
        <v>1054</v>
      </c>
      <c r="AX2" s="28" t="s">
        <v>1055</v>
      </c>
      <c r="AY2" s="28" t="s">
        <v>1056</v>
      </c>
      <c r="AZ2" s="28" t="s">
        <v>1057</v>
      </c>
      <c r="BA2" s="28" t="s">
        <v>1075</v>
      </c>
      <c r="BB2" s="28" t="s">
        <v>1076</v>
      </c>
      <c r="BC2" s="28" t="s">
        <v>1077</v>
      </c>
      <c r="BD2" s="28" t="s">
        <v>1078</v>
      </c>
      <c r="BE2" s="28" t="s">
        <v>1079</v>
      </c>
      <c r="BF2" s="28" t="s">
        <v>1080</v>
      </c>
      <c r="BG2" s="28" t="s">
        <v>1081</v>
      </c>
      <c r="BH2" s="28" t="s">
        <v>1082</v>
      </c>
      <c r="BI2" s="28" t="s">
        <v>1083</v>
      </c>
      <c r="BJ2" s="28" t="s">
        <v>1084</v>
      </c>
      <c r="BK2" s="28" t="s">
        <v>1085</v>
      </c>
      <c r="BL2" s="28" t="s">
        <v>1086</v>
      </c>
      <c r="BM2" s="28" t="s">
        <v>1087</v>
      </c>
    </row>
    <row r="3" spans="1:147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>SUM(BM3:BP3)</f>
        <v>6548</v>
      </c>
      <c r="Q3" s="30">
        <f>SUM(BQ3:BT3)</f>
        <v>7932</v>
      </c>
      <c r="R3" s="30">
        <f>SUM(BU3:BX3)</f>
        <v>9266</v>
      </c>
      <c r="S3" s="30">
        <f>SUM(BY3:CB3)</f>
        <v>10659</v>
      </c>
      <c r="T3" s="30">
        <f>SUM(CC3:CF3)</f>
        <v>12543</v>
      </c>
      <c r="U3" s="30">
        <f>SUM(CG3:CJ3)</f>
        <v>14012</v>
      </c>
      <c r="V3" s="30">
        <f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1425</v>
      </c>
      <c r="C4" t="s">
        <v>15</v>
      </c>
      <c r="D4" t="s">
        <v>1386</v>
      </c>
      <c r="E4">
        <v>1</v>
      </c>
      <c r="G4" s="31">
        <f>SUM(AK4:GH4)</f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>SUM(BM4:BP4)</f>
        <v>3014</v>
      </c>
      <c r="Q4" s="30">
        <f>SUM(BQ4:BT4)</f>
        <v>3327</v>
      </c>
      <c r="R4" s="30">
        <f>SUM(BU4:BX4)</f>
        <v>3748</v>
      </c>
      <c r="S4" s="30">
        <f>SUM(BY4:CB4)</f>
        <v>4304</v>
      </c>
      <c r="T4" s="30">
        <f>SUM(CC4:CF4)</f>
        <v>4610</v>
      </c>
      <c r="U4" s="30">
        <f>SUM(CG4:CJ4)</f>
        <v>5492</v>
      </c>
      <c r="V4" s="30">
        <f>SUM(CK4:CN4)</f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1378</v>
      </c>
      <c r="C5" t="s">
        <v>24</v>
      </c>
      <c r="D5" t="s">
        <v>1434</v>
      </c>
      <c r="G5" s="31">
        <f>SUM(AK5:GH5)</f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>SUM(BM5:BP5)</f>
        <v>0</v>
      </c>
      <c r="Q5" s="30">
        <f>SUM(BQ5:BT5)</f>
        <v>0</v>
      </c>
      <c r="R5" s="30">
        <f>SUM(BU5:BX5)</f>
        <v>0</v>
      </c>
      <c r="S5" s="30">
        <f>SUM(BY5:CB5)</f>
        <v>0</v>
      </c>
      <c r="T5" s="30">
        <f>SUM(CC5:CF5)</f>
        <v>0</v>
      </c>
      <c r="U5" s="30">
        <f>SUM(CG5:CJ5)</f>
        <v>0</v>
      </c>
      <c r="V5" s="30">
        <f>SUM(CK5:CN5)</f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1372</v>
      </c>
      <c r="C6" t="s">
        <v>46</v>
      </c>
      <c r="D6" t="s">
        <v>1387</v>
      </c>
      <c r="E6"/>
      <c r="F6"/>
      <c r="G6" s="31">
        <f>SUM(AK6:GH6)</f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>SUM(BM6:BP6)</f>
        <v>0</v>
      </c>
      <c r="Q6" s="30">
        <f>SUM(BQ6:BT6)</f>
        <v>0</v>
      </c>
      <c r="R6" s="30">
        <f>SUM(BU6:BX6)</f>
        <v>0</v>
      </c>
      <c r="S6" s="30">
        <f>SUM(BY6:CB6)</f>
        <v>0</v>
      </c>
      <c r="T6" s="30">
        <f>SUM(CC6:CF6)</f>
        <v>0</v>
      </c>
      <c r="U6" s="30">
        <f>SUM(CG6:CJ6)</f>
        <v>0</v>
      </c>
      <c r="V6" s="30">
        <f>SUM(CK6:CN6)</f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1377</v>
      </c>
      <c r="C7" t="s">
        <v>46</v>
      </c>
      <c r="D7" t="s">
        <v>1409</v>
      </c>
      <c r="G7" s="31">
        <f>SUM(AK7:GH7)</f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>SUM(BM7:BP7)</f>
        <v>152</v>
      </c>
      <c r="Q7" s="30">
        <f>SUM(BQ7:BT7)</f>
        <v>86</v>
      </c>
      <c r="R7" s="30">
        <f>SUM(BU7:BX7)</f>
        <v>40</v>
      </c>
      <c r="S7" s="30">
        <f>SUM(BY7:CB7)</f>
        <v>0</v>
      </c>
      <c r="T7" s="30">
        <f>SUM(CC7:CF7)</f>
        <v>0</v>
      </c>
      <c r="U7" s="30">
        <f>SUM(CG7:CJ7)</f>
        <v>0</v>
      </c>
      <c r="V7" s="30">
        <f>SUM(CK7:CN7)</f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1096</v>
      </c>
      <c r="C8" t="s">
        <v>32</v>
      </c>
      <c r="D8" t="s">
        <v>1384</v>
      </c>
      <c r="E8">
        <v>1</v>
      </c>
      <c r="G8" s="31">
        <f>SUM(AK8:GH8)</f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>SUM(BM8:BP8)</f>
        <v>7879</v>
      </c>
      <c r="Q8" s="30">
        <f>SUM(BQ8:BT8)</f>
        <v>8610</v>
      </c>
      <c r="R8" s="30">
        <f>SUM(BU8:BX8)</f>
        <v>9127</v>
      </c>
      <c r="S8" s="30">
        <f>SUM(BY8:CB8)</f>
        <v>0</v>
      </c>
      <c r="T8" s="30">
        <f>SUM(CC8:CF8)</f>
        <v>0</v>
      </c>
      <c r="U8" s="30">
        <f>SUM(CG8:CJ8)</f>
        <v>0</v>
      </c>
      <c r="V8" s="30">
        <f>SUM(CK8:CN8)</f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1375</v>
      </c>
      <c r="C9" t="s">
        <v>46</v>
      </c>
      <c r="D9" t="s">
        <v>1387</v>
      </c>
      <c r="G9" s="31">
        <f>SUM(AK9:GH9)</f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>SUM(BM9:BP9)</f>
        <v>2184</v>
      </c>
      <c r="Q9" s="30">
        <f>SUM(BQ9:BT9)</f>
        <v>1360</v>
      </c>
      <c r="R9" s="30">
        <f>SUM(BU9:BX9)</f>
        <v>0</v>
      </c>
      <c r="S9" s="30">
        <f>SUM(BY9:CB9)</f>
        <v>0</v>
      </c>
      <c r="T9" s="30">
        <f>SUM(CC9:CF9)</f>
        <v>0</v>
      </c>
      <c r="U9" s="30">
        <f>SUM(CG9:CJ9)</f>
        <v>0</v>
      </c>
      <c r="V9" s="30">
        <f>SUM(CK9:CN9)</f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1402</v>
      </c>
      <c r="C10" t="s">
        <v>24</v>
      </c>
      <c r="D10" t="s">
        <v>1385</v>
      </c>
      <c r="F10" t="s">
        <v>1403</v>
      </c>
      <c r="G10" s="31">
        <f>SUM(AK10:GH10)</f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>SUM(BM10:BP10)</f>
        <v>10862</v>
      </c>
      <c r="Q10" s="30">
        <f>SUM(BQ10:BT10)</f>
        <v>12187</v>
      </c>
      <c r="R10" s="30">
        <f>SUM(BU10:BX10)</f>
        <v>12886</v>
      </c>
      <c r="S10" s="30">
        <f>SUM(BY10:CB10)</f>
        <v>12675</v>
      </c>
      <c r="T10" s="30">
        <f>SUM(CC10:CF10)</f>
        <v>12401</v>
      </c>
      <c r="U10" s="30">
        <f>SUM(CG10:CJ10)</f>
        <v>11434</v>
      </c>
      <c r="V10" s="30">
        <f>SUM(CK10:CN10)</f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1051</v>
      </c>
      <c r="C11" t="s">
        <v>1052</v>
      </c>
      <c r="D11" t="s">
        <v>1388</v>
      </c>
      <c r="G11" s="31">
        <f>SUM(AK11:GH11)</f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>SUM(BM11:BP11)</f>
        <v>0</v>
      </c>
      <c r="Q11" s="30">
        <f>SUM(BQ11:BT11)</f>
        <v>0</v>
      </c>
      <c r="R11" s="30">
        <f>SUM(BU11:BX11)</f>
        <v>0</v>
      </c>
      <c r="S11" s="30">
        <f>SUM(BY11:CB11)</f>
        <v>0</v>
      </c>
      <c r="T11" s="30">
        <f>SUM(CC11:CF11)</f>
        <v>0</v>
      </c>
      <c r="U11" s="30">
        <f>SUM(CG11:CJ11)</f>
        <v>0</v>
      </c>
      <c r="V11" s="30">
        <f>SUM(CK11:CN11)</f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1393</v>
      </c>
      <c r="C12" t="s">
        <v>1394</v>
      </c>
      <c r="D12" t="s">
        <v>1385</v>
      </c>
      <c r="E12">
        <v>2</v>
      </c>
      <c r="F12" t="s">
        <v>1395</v>
      </c>
      <c r="G12" s="30">
        <f>+G78+G79</f>
        <v>118779</v>
      </c>
      <c r="H12" s="30"/>
      <c r="I12" s="30">
        <f>+I78+I79</f>
        <v>412</v>
      </c>
      <c r="J12" s="30">
        <f>+J78+J79</f>
        <v>1562</v>
      </c>
      <c r="K12" s="30">
        <f>+K78+K79</f>
        <v>3260</v>
      </c>
      <c r="L12" s="30">
        <f>+L78+L79</f>
        <v>5005</v>
      </c>
      <c r="M12" s="30">
        <f>+M78+M79</f>
        <v>7395</v>
      </c>
      <c r="N12" s="30">
        <f>+N78+N79</f>
        <v>9872</v>
      </c>
      <c r="O12" s="30">
        <f>+O78+O79</f>
        <v>12149</v>
      </c>
      <c r="P12" s="30">
        <f>+P78+P79</f>
        <v>13881</v>
      </c>
      <c r="Q12" s="30">
        <f>+Q78+Q79</f>
        <v>16330</v>
      </c>
      <c r="R12" s="30">
        <f>+R78+R79</f>
        <v>18253</v>
      </c>
      <c r="S12" s="30">
        <f>+S78+S79</f>
        <v>18766</v>
      </c>
      <c r="T12" s="30">
        <f>+T78+T79</f>
        <v>13927</v>
      </c>
      <c r="U12" s="30">
        <f>+U78+U79</f>
        <v>0</v>
      </c>
      <c r="V12" s="30">
        <f>+V78+V79</f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1381</v>
      </c>
      <c r="C13" t="s">
        <v>24</v>
      </c>
      <c r="D13" t="s">
        <v>1384</v>
      </c>
      <c r="E13">
        <v>1</v>
      </c>
      <c r="G13" s="31">
        <f>SUM(AK13:GH13)</f>
        <v>37946</v>
      </c>
      <c r="H13" s="31"/>
      <c r="I13" s="30">
        <f>SUM(AK13:AN13)</f>
        <v>723</v>
      </c>
      <c r="J13" s="30">
        <f>SUM(AO13:AR13)</f>
        <v>2136</v>
      </c>
      <c r="K13" s="30">
        <f>SUM(AS13:AV13)</f>
        <v>3126</v>
      </c>
      <c r="L13" s="30">
        <f>SUM(AW13:AZ13)</f>
        <v>4118</v>
      </c>
      <c r="M13" s="30">
        <f>SUM(BA13:BD13)</f>
        <v>4960</v>
      </c>
      <c r="N13" s="30">
        <f>SUM(BE13:BH13)</f>
        <v>5390</v>
      </c>
      <c r="O13" s="30">
        <f>SUM(BI13:BL13)</f>
        <v>5437</v>
      </c>
      <c r="P13" s="30">
        <f>SUM(BM13:BP13)</f>
        <v>5119</v>
      </c>
      <c r="Q13" s="30">
        <f>SUM(BQ13:BT13)</f>
        <v>4753</v>
      </c>
      <c r="R13" s="30">
        <f>SUM(BU13:BX13)</f>
        <v>2184</v>
      </c>
      <c r="S13" s="30">
        <f>SUM(BY13:CB13)</f>
        <v>0</v>
      </c>
      <c r="T13" s="30">
        <f>SUM(CC13:CF13)</f>
        <v>0</v>
      </c>
      <c r="U13" s="30">
        <f>SUM(CG13:CJ13)</f>
        <v>0</v>
      </c>
      <c r="V13" s="30">
        <f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1384</v>
      </c>
      <c r="E14">
        <v>2</v>
      </c>
      <c r="G14" s="31">
        <f>SUM(AK14:GH14)</f>
        <v>123247</v>
      </c>
      <c r="H14" s="31"/>
      <c r="I14" s="27">
        <f>SUM(AK14:AN14)</f>
        <v>247</v>
      </c>
      <c r="J14" s="27">
        <f>SUM(AO14:AR14)</f>
        <v>936</v>
      </c>
      <c r="K14" s="27">
        <f>SUM(AS14:AV14)</f>
        <v>2304</v>
      </c>
      <c r="L14" s="27">
        <f>SUM(AW14:AZ14)</f>
        <v>5475</v>
      </c>
      <c r="M14" s="27">
        <f>SUM(BA14:BD14)</f>
        <v>8943</v>
      </c>
      <c r="N14" s="27">
        <f>SUM(BE14:BH14)</f>
        <v>12853</v>
      </c>
      <c r="O14" s="27">
        <f>SUM(BI14:BL14)</f>
        <v>15783</v>
      </c>
      <c r="P14" s="27">
        <f>SUM(BM14:BP14)</f>
        <v>19172</v>
      </c>
      <c r="Q14" s="30">
        <f>SUM(BQ14:BT14)</f>
        <v>22942</v>
      </c>
      <c r="R14" s="30">
        <f>SUM(BU14:BX14)</f>
        <v>27163</v>
      </c>
      <c r="S14" s="30">
        <f>SUM(BY14:CB14)</f>
        <v>7429</v>
      </c>
      <c r="T14" s="30">
        <f>SUM(CC14:CF14)</f>
        <v>0</v>
      </c>
      <c r="U14" s="30">
        <f>SUM(CG14:CJ14)</f>
        <v>0</v>
      </c>
      <c r="V14" s="30">
        <f>SUM(CK14:CN14)</f>
        <v>0</v>
      </c>
      <c r="W14" s="30"/>
      <c r="X14" s="30"/>
      <c r="Y14" s="30"/>
      <c r="Z14" s="30"/>
      <c r="AA14" s="30"/>
      <c r="AK14" s="27">
        <v>4</v>
      </c>
      <c r="AL14" s="27">
        <v>50</v>
      </c>
      <c r="AM14" s="27">
        <v>83</v>
      </c>
      <c r="AN14" s="25">
        <v>110</v>
      </c>
      <c r="AO14" s="25">
        <v>159</v>
      </c>
      <c r="AP14" s="35">
        <v>214</v>
      </c>
      <c r="AQ14" s="35">
        <v>249</v>
      </c>
      <c r="AR14" s="35">
        <v>314</v>
      </c>
      <c r="AS14" s="35">
        <v>356</v>
      </c>
      <c r="AT14" s="35">
        <v>483</v>
      </c>
      <c r="AU14" s="25">
        <v>584</v>
      </c>
      <c r="AV14" s="25">
        <v>881</v>
      </c>
      <c r="AW14" s="35">
        <v>1047</v>
      </c>
      <c r="AX14" s="35">
        <v>1297</v>
      </c>
      <c r="AY14" s="35">
        <v>1464</v>
      </c>
      <c r="AZ14" s="35">
        <v>1667</v>
      </c>
      <c r="BA14" s="35">
        <v>1889</v>
      </c>
      <c r="BB14" s="35">
        <v>2151</v>
      </c>
      <c r="BC14" s="35">
        <v>2269</v>
      </c>
      <c r="BD14" s="35">
        <v>2634</v>
      </c>
      <c r="BE14" s="35">
        <v>3070</v>
      </c>
      <c r="BF14" s="35">
        <v>3111</v>
      </c>
      <c r="BG14" s="35">
        <v>3284</v>
      </c>
      <c r="BH14" s="35">
        <v>3388</v>
      </c>
      <c r="BI14" s="35">
        <v>3715</v>
      </c>
      <c r="BJ14" s="35">
        <v>3993</v>
      </c>
      <c r="BK14" s="35">
        <v>3899</v>
      </c>
      <c r="BL14" s="35">
        <v>4176</v>
      </c>
      <c r="BM14" s="35">
        <v>4534</v>
      </c>
      <c r="BN14" s="35">
        <v>4577</v>
      </c>
      <c r="BO14" s="35">
        <v>4809</v>
      </c>
      <c r="BP14" s="35">
        <v>5252</v>
      </c>
      <c r="BQ14" s="35">
        <v>5426</v>
      </c>
      <c r="BR14" s="35">
        <v>5450</v>
      </c>
      <c r="BS14" s="35">
        <v>5795</v>
      </c>
      <c r="BT14" s="35">
        <v>6271</v>
      </c>
      <c r="BU14" s="35">
        <v>6338</v>
      </c>
      <c r="BV14" s="35">
        <v>6608</v>
      </c>
      <c r="BW14" s="35">
        <v>6947</v>
      </c>
      <c r="BX14" s="35">
        <v>7270</v>
      </c>
      <c r="BY14" s="35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1388</v>
      </c>
      <c r="E15">
        <v>1</v>
      </c>
      <c r="G15" s="31">
        <f>SUM(AK15:GH15)</f>
        <v>74776.5</v>
      </c>
      <c r="H15" s="31"/>
      <c r="I15" s="30">
        <f>SUM(AK15:AN15)</f>
        <v>589</v>
      </c>
      <c r="J15" s="30">
        <f>SUM(AO15:AR15)</f>
        <v>1600.5</v>
      </c>
      <c r="K15" s="30">
        <f>SUM(AS15:AV15)</f>
        <v>2095</v>
      </c>
      <c r="L15" s="30">
        <f>SUM(AW15:AZ15)</f>
        <v>3327</v>
      </c>
      <c r="M15" s="30">
        <f>SUM(BA15:BD15)</f>
        <v>4488</v>
      </c>
      <c r="N15" s="30">
        <f>SUM(BE15:BH15)</f>
        <v>5589</v>
      </c>
      <c r="O15" s="30">
        <f>SUM(BI15:BL15)</f>
        <v>5912</v>
      </c>
      <c r="P15" s="30">
        <f>SUM(BM15:BP15)</f>
        <v>6073</v>
      </c>
      <c r="Q15" s="30">
        <f>SUM(BQ15:BT15)</f>
        <v>6172</v>
      </c>
      <c r="R15" s="30">
        <f>SUM(BU15:BX15)</f>
        <v>6087</v>
      </c>
      <c r="S15" s="30">
        <f>SUM(BY15:CB15)</f>
        <v>5937</v>
      </c>
      <c r="T15" s="30">
        <f>SUM(CC15:CF15)</f>
        <v>5907</v>
      </c>
      <c r="U15" s="30">
        <f>SUM(CG15:CJ15)</f>
        <v>5483</v>
      </c>
      <c r="V15" s="30">
        <f>SUM(CK15:CN15)</f>
        <v>5346</v>
      </c>
      <c r="W15" s="30"/>
      <c r="X15" s="30"/>
      <c r="Y15" s="30"/>
      <c r="Z15" s="30"/>
      <c r="AA15" s="30"/>
      <c r="AK15" s="30">
        <f>AK80+AK81</f>
        <v>66</v>
      </c>
      <c r="AL15" s="30">
        <f>AL80+AL81</f>
        <v>106</v>
      </c>
      <c r="AM15" s="30">
        <f>AM80+AM81</f>
        <v>174</v>
      </c>
      <c r="AN15" s="30">
        <f>AN80+AN81</f>
        <v>243</v>
      </c>
      <c r="AO15" s="30">
        <f>AO80+AO81</f>
        <v>272</v>
      </c>
      <c r="AP15" s="30">
        <f>AP80+AP81</f>
        <v>373</v>
      </c>
      <c r="AQ15" s="30">
        <f>AQ80+AQ81</f>
        <v>448.5</v>
      </c>
      <c r="AR15" s="30">
        <f>AR80+AR81</f>
        <v>507</v>
      </c>
      <c r="AS15" s="30">
        <f>AS80+AS81</f>
        <v>155</v>
      </c>
      <c r="AT15" s="30">
        <f>AT80+AT81</f>
        <v>584</v>
      </c>
      <c r="AU15" s="30">
        <f>AU80+AU81</f>
        <v>664</v>
      </c>
      <c r="AV15" s="30">
        <f>AV80+AV81</f>
        <v>692</v>
      </c>
      <c r="AW15" s="30">
        <f>AW80+AW81</f>
        <v>776</v>
      </c>
      <c r="AX15" s="30">
        <f>AX80+AX81</f>
        <v>758</v>
      </c>
      <c r="AY15" s="30">
        <f>AY80+AY81</f>
        <v>888</v>
      </c>
      <c r="AZ15" s="30">
        <f>AZ80+AZ81</f>
        <v>905</v>
      </c>
      <c r="BA15" s="30">
        <f>BA80+BA81</f>
        <v>996</v>
      </c>
      <c r="BB15" s="30">
        <f>BB80+BB81</f>
        <v>1089</v>
      </c>
      <c r="BC15" s="30">
        <f>BC80+BC81</f>
        <v>1165</v>
      </c>
      <c r="BD15" s="30">
        <f>BD80+BD81</f>
        <v>1238</v>
      </c>
      <c r="BE15" s="30">
        <f>BE80+BE81</f>
        <v>1371</v>
      </c>
      <c r="BF15" s="30">
        <f>BF80+BF81</f>
        <v>1324</v>
      </c>
      <c r="BG15" s="30">
        <f>BG80+BG81</f>
        <v>1510</v>
      </c>
      <c r="BH15" s="30">
        <f>BH80+BH81</f>
        <v>1384</v>
      </c>
      <c r="BI15" s="30">
        <f>BI80+BI81</f>
        <v>1608</v>
      </c>
      <c r="BJ15" s="30">
        <f>BJ80+BJ81</f>
        <v>1326</v>
      </c>
      <c r="BK15" s="30">
        <f>BK80+BK81</f>
        <v>1575</v>
      </c>
      <c r="BL15" s="30">
        <f>BL80+BL81</f>
        <v>1403</v>
      </c>
      <c r="BM15" s="30">
        <f>BM80+BM81</f>
        <v>1640</v>
      </c>
      <c r="BN15" s="30">
        <f>BN80+BN81</f>
        <v>1363</v>
      </c>
      <c r="BO15" s="30">
        <f>BO80+BO81</f>
        <v>1628</v>
      </c>
      <c r="BP15" s="30">
        <f>BP80+BP81</f>
        <v>1442</v>
      </c>
      <c r="BQ15" s="30">
        <f>BQ80+BQ81</f>
        <v>1636</v>
      </c>
      <c r="BR15" s="30">
        <f>BR80+BR81</f>
        <v>1446</v>
      </c>
      <c r="BS15" s="30">
        <f>BS80+BS81</f>
        <v>1570</v>
      </c>
      <c r="BT15" s="30">
        <f>BT80+BT81</f>
        <v>1520</v>
      </c>
      <c r="BU15" s="30">
        <f>BU80+BU81</f>
        <v>1490</v>
      </c>
      <c r="BV15" s="30">
        <f>BV80+BV81</f>
        <v>1454</v>
      </c>
      <c r="BW15" s="30">
        <f>BW80+BW81</f>
        <v>1641</v>
      </c>
      <c r="BX15" s="30">
        <f>BX80+BX81</f>
        <v>1502</v>
      </c>
      <c r="BY15" s="30">
        <f>BY80+BY81</f>
        <v>1495</v>
      </c>
      <c r="BZ15" s="30">
        <f>BZ80+BZ81</f>
        <v>1352</v>
      </c>
      <c r="CA15" s="30">
        <f>CA80+CA81</f>
        <v>1534</v>
      </c>
      <c r="CB15" s="30">
        <f>CB80+CB81</f>
        <v>1556</v>
      </c>
      <c r="CC15" s="30">
        <f>CC80+CC81</f>
        <v>1523</v>
      </c>
      <c r="CD15" s="30">
        <f>CD80+CD81</f>
        <v>1443</v>
      </c>
      <c r="CE15" s="30">
        <f>CE80+CE81</f>
        <v>1484</v>
      </c>
      <c r="CF15" s="30">
        <f>CF80+CF81</f>
        <v>1457</v>
      </c>
      <c r="CG15" s="30">
        <f>CG80+CG81</f>
        <v>1463</v>
      </c>
      <c r="CH15" s="30">
        <f>CH80+CH81</f>
        <v>1327</v>
      </c>
      <c r="CI15" s="30">
        <f>CI80+CI81</f>
        <v>1383</v>
      </c>
      <c r="CJ15" s="30">
        <f>CJ80+CJ81</f>
        <v>1310</v>
      </c>
      <c r="CK15" s="30">
        <f>CK80+CK81</f>
        <v>1433</v>
      </c>
      <c r="CL15" s="30">
        <f>CL80+CL81</f>
        <v>1280</v>
      </c>
      <c r="CM15" s="30">
        <f>CM80+CM81</f>
        <v>1326</v>
      </c>
      <c r="CN15" s="30">
        <f>CN80+CN81</f>
        <v>1307</v>
      </c>
      <c r="CO15" s="30">
        <f>CO80+CO81</f>
        <v>1334</v>
      </c>
      <c r="CP15" s="30">
        <f>CP80+CP81</f>
        <v>1296</v>
      </c>
      <c r="CQ15" s="30">
        <f>CQ80+CQ81</f>
        <v>1298</v>
      </c>
      <c r="CR15" s="30">
        <f>CR80+CR81</f>
        <v>1306</v>
      </c>
      <c r="CS15" s="30">
        <f>CS80+CS81</f>
        <v>1354</v>
      </c>
      <c r="CT15" s="30">
        <f>CT80+CT81</f>
        <v>1196</v>
      </c>
      <c r="CU15" s="30">
        <f>CU80+CU81</f>
        <v>1109</v>
      </c>
      <c r="CV15" s="30">
        <f>CV80+CV81</f>
        <v>717</v>
      </c>
      <c r="CW15" s="30">
        <f>CW80+CW81</f>
        <v>561</v>
      </c>
      <c r="CX15" s="30">
        <f>CX80+CX81</f>
        <v>0</v>
      </c>
      <c r="CY15" s="30">
        <f>CY80+CY81</f>
        <v>0</v>
      </c>
      <c r="CZ15" s="30">
        <f>CZ80+CZ81</f>
        <v>0</v>
      </c>
    </row>
    <row r="16" spans="1:147" s="25" customFormat="1" x14ac:dyDescent="0.2">
      <c r="A16">
        <f>+A15+1</f>
        <v>8</v>
      </c>
      <c r="B16" t="s">
        <v>1416</v>
      </c>
      <c r="C16" t="s">
        <v>20</v>
      </c>
      <c r="D16" t="s">
        <v>1390</v>
      </c>
      <c r="E16"/>
      <c r="F16"/>
      <c r="G16" s="31">
        <f>SUM(AK16:GH16)</f>
        <v>63086.7</v>
      </c>
      <c r="H16" s="31"/>
      <c r="I16" s="30">
        <f>SUM(AK16:AN16)</f>
        <v>550.20000000000005</v>
      </c>
      <c r="J16" s="30">
        <f>SUM(AO16:AR16)</f>
        <v>1278</v>
      </c>
      <c r="K16" s="30">
        <f>SUM(AS16:AV16)</f>
        <v>1726.1</v>
      </c>
      <c r="L16" s="30">
        <f>SUM(AW16:AZ16)</f>
        <v>2246.6</v>
      </c>
      <c r="M16" s="30">
        <f>SUM(BA16:BD16)</f>
        <v>2882.3999999999996</v>
      </c>
      <c r="N16" s="30">
        <f>SUM(BE16:BH16)</f>
        <v>3604.1000000000004</v>
      </c>
      <c r="O16" s="30">
        <f>SUM(BI16:BL16)</f>
        <v>4128.1000000000004</v>
      </c>
      <c r="P16" s="30">
        <f>SUM(BM16:BP16)</f>
        <v>4479.8</v>
      </c>
      <c r="Q16" s="30">
        <f>SUM(BQ16:BT16)</f>
        <v>4255.6000000000004</v>
      </c>
      <c r="R16" s="30">
        <f>SUM(BU16:BX16)</f>
        <v>4239.3</v>
      </c>
      <c r="S16" s="30">
        <f>SUM(BY16:CB16)</f>
        <v>4643.6000000000004</v>
      </c>
      <c r="T16" s="30">
        <f>SUM(CC16:CF16)</f>
        <v>4823.3</v>
      </c>
      <c r="U16" s="30">
        <f>SUM(CG16:CJ16)</f>
        <v>4695.8999999999996</v>
      </c>
      <c r="V16" s="30">
        <f>SUM(CK16:CN16)</f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1376</v>
      </c>
      <c r="C17" t="s">
        <v>46</v>
      </c>
      <c r="D17" t="s">
        <v>1409</v>
      </c>
      <c r="G17" s="31">
        <f>SUM(AK17:GH17)</f>
        <v>20663.11</v>
      </c>
      <c r="H17" s="31"/>
      <c r="I17" s="30">
        <f>SUM(AK17:AN17)</f>
        <v>8690.11</v>
      </c>
      <c r="J17" s="30">
        <f>SUM(AO17:AR17)</f>
        <v>5461</v>
      </c>
      <c r="K17" s="30">
        <f>SUM(AS17:AV17)</f>
        <v>5007</v>
      </c>
      <c r="L17" s="30">
        <f>SUM(AW17:AZ17)</f>
        <v>1388</v>
      </c>
      <c r="M17" s="30">
        <f>SUM(BA17:BD17)</f>
        <v>117</v>
      </c>
      <c r="N17" s="30">
        <f>SUM(BE17:BH17)</f>
        <v>0</v>
      </c>
      <c r="O17" s="30">
        <f>SUM(BI17:BL17)</f>
        <v>0</v>
      </c>
      <c r="P17" s="30">
        <f>SUM(BM17:BP17)</f>
        <v>0</v>
      </c>
      <c r="Q17" s="30">
        <f>SUM(BQ17:BT17)</f>
        <v>0</v>
      </c>
      <c r="R17" s="30">
        <f>SUM(BU17:BX17)</f>
        <v>0</v>
      </c>
      <c r="S17" s="30">
        <f>SUM(BY17:CB17)</f>
        <v>0</v>
      </c>
      <c r="T17" s="30">
        <f>SUM(CC17:CF17)</f>
        <v>0</v>
      </c>
      <c r="U17" s="30">
        <f>SUM(CG17:CJ17)</f>
        <v>0</v>
      </c>
      <c r="V17" s="30">
        <f>SUM(CK17:CN17)</f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1414</v>
      </c>
      <c r="C18" t="s">
        <v>18</v>
      </c>
      <c r="D18" t="s">
        <v>1386</v>
      </c>
      <c r="G18" s="31">
        <f>SUM(AK18:GH18)</f>
        <v>22547</v>
      </c>
      <c r="H18" s="31"/>
      <c r="I18" s="30">
        <f>SUM(AK18:AN18)</f>
        <v>655</v>
      </c>
      <c r="J18" s="30">
        <f>SUM(AO18:AR18)</f>
        <v>1864</v>
      </c>
      <c r="K18" s="30">
        <f>SUM(AS18:AV18)</f>
        <v>3305</v>
      </c>
      <c r="L18" s="30">
        <f>SUM(AW18:AZ18)</f>
        <v>5585</v>
      </c>
      <c r="M18" s="30">
        <f>SUM(BA18:BD18)</f>
        <v>8411</v>
      </c>
      <c r="N18" s="30">
        <f>SUM(BE18:BH18)</f>
        <v>2727</v>
      </c>
      <c r="O18" s="30">
        <f>SUM(BI18:BL18)</f>
        <v>0</v>
      </c>
      <c r="P18" s="30">
        <f>SUM(BM18:BP18)</f>
        <v>0</v>
      </c>
      <c r="Q18" s="30">
        <f>SUM(BQ18:BT18)</f>
        <v>0</v>
      </c>
      <c r="R18" s="30">
        <f>SUM(BU18:BX18)</f>
        <v>0</v>
      </c>
      <c r="S18" s="30">
        <f>SUM(BY18:CB18)</f>
        <v>0</v>
      </c>
      <c r="T18" s="30">
        <f>SUM(CC18:CF18)</f>
        <v>0</v>
      </c>
      <c r="U18" s="30">
        <f>SUM(CG18:CJ18)</f>
        <v>0</v>
      </c>
      <c r="V18" s="30">
        <f>SUM(CK18:CN18)</f>
        <v>0</v>
      </c>
      <c r="W18" s="30"/>
      <c r="X18" s="30"/>
      <c r="Y18" s="30"/>
      <c r="Z18" s="30"/>
      <c r="AA18" s="30"/>
      <c r="AK18" s="30">
        <v>48</v>
      </c>
      <c r="AL18" s="37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1688</v>
      </c>
      <c r="C19" t="s">
        <v>64</v>
      </c>
      <c r="D19" t="s">
        <v>1386</v>
      </c>
      <c r="E19">
        <v>1</v>
      </c>
      <c r="G19" s="31">
        <f>SUM(AK19:GH19)</f>
        <v>3777.482</v>
      </c>
      <c r="H19" s="31"/>
      <c r="I19" s="30">
        <f>SUM(AK19:AN19)</f>
        <v>400.721</v>
      </c>
      <c r="J19" s="30">
        <f>SUM(AO19:AR19)</f>
        <v>1190.761</v>
      </c>
      <c r="K19" s="30">
        <f t="shared" ref="K19" si="0">SUM(AS19:AV19)</f>
        <v>2186</v>
      </c>
      <c r="L19" s="30">
        <f>SUM(AW19:AZ19)</f>
        <v>0</v>
      </c>
      <c r="M19" s="30">
        <f>SUM(BA19:BD19)</f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1315</v>
      </c>
      <c r="C20" t="s">
        <v>30</v>
      </c>
      <c r="D20" t="s">
        <v>1386</v>
      </c>
      <c r="F20" t="s">
        <v>1312</v>
      </c>
      <c r="G20" s="31">
        <f>SUM(AK20:GH20)</f>
        <v>31129</v>
      </c>
      <c r="H20" s="31"/>
      <c r="I20" s="30">
        <f>SUM(AK20:AN20)</f>
        <v>209</v>
      </c>
      <c r="J20" s="30">
        <f>SUM(AO20:AR20)</f>
        <v>1128</v>
      </c>
      <c r="K20" s="30">
        <f>SUM(AS20:AV20)</f>
        <v>2071</v>
      </c>
      <c r="L20" s="30">
        <f>SUM(AW20:AZ20)</f>
        <v>2837</v>
      </c>
      <c r="M20" s="30">
        <f>SUM(BA20:BD20)</f>
        <v>3551</v>
      </c>
      <c r="N20" s="30">
        <f>SUM(BE20:BH20)</f>
        <v>3995</v>
      </c>
      <c r="O20" s="30">
        <f>SUM(BI20:BL20)</f>
        <v>4718</v>
      </c>
      <c r="P20" s="30">
        <f>SUM(BM20:BP20)</f>
        <v>4788</v>
      </c>
      <c r="Q20" s="30">
        <f>SUM(BQ20:BT20)</f>
        <v>4980</v>
      </c>
      <c r="R20" s="30">
        <f>SUM(BU20:BX20)</f>
        <v>2852</v>
      </c>
      <c r="S20" s="30">
        <f>SUM(BY20:CB20)</f>
        <v>0</v>
      </c>
      <c r="T20" s="30">
        <f>SUM(CC20:CF20)</f>
        <v>0</v>
      </c>
      <c r="U20" s="30">
        <f>SUM(CG20:CJ20)</f>
        <v>0</v>
      </c>
      <c r="V20" s="30">
        <f>SUM(CK20:CN20)</f>
        <v>0</v>
      </c>
      <c r="W20" s="30"/>
      <c r="X20" s="30"/>
      <c r="Y20" s="30"/>
      <c r="Z20" s="30"/>
      <c r="AA20" s="30"/>
      <c r="AK20" s="30" t="s">
        <v>1313</v>
      </c>
      <c r="AL20" s="30" t="s">
        <v>1314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1415</v>
      </c>
      <c r="C21" t="s">
        <v>18</v>
      </c>
      <c r="D21" t="s">
        <v>1386</v>
      </c>
      <c r="G21" s="31">
        <f>SUM(AK21:GH21)</f>
        <v>11443</v>
      </c>
      <c r="H21" s="31"/>
      <c r="I21" s="30">
        <f>SUM(AK21:AN21)</f>
        <v>282</v>
      </c>
      <c r="J21" s="30">
        <f>SUM(AO21:AR21)</f>
        <v>1177</v>
      </c>
      <c r="K21" s="30">
        <f>SUM(AS21:AV21)</f>
        <v>2027</v>
      </c>
      <c r="L21" s="30">
        <f>SUM(AW21:AZ21)</f>
        <v>3069</v>
      </c>
      <c r="M21" s="30">
        <f>SUM(BA21:BD21)</f>
        <v>4888</v>
      </c>
      <c r="N21" s="30">
        <f>SUM(BE21:BH21)</f>
        <v>0</v>
      </c>
      <c r="O21" s="30">
        <f>SUM(BI21:BL21)</f>
        <v>0</v>
      </c>
      <c r="P21" s="30">
        <f>SUM(BM21:BP21)</f>
        <v>0</v>
      </c>
      <c r="Q21" s="30">
        <f>SUM(BQ21:BT21)</f>
        <v>0</v>
      </c>
      <c r="R21" s="30">
        <f>SUM(BU21:BX21)</f>
        <v>0</v>
      </c>
      <c r="S21" s="30">
        <f>SUM(BY21:CB21)</f>
        <v>0</v>
      </c>
      <c r="T21" s="30">
        <f>SUM(CC21:CF21)</f>
        <v>0</v>
      </c>
      <c r="U21" s="30">
        <f>SUM(CG21:CJ21)</f>
        <v>0</v>
      </c>
      <c r="V21" s="30">
        <f>SUM(CK21:CN21)</f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1384</v>
      </c>
      <c r="E22">
        <v>1</v>
      </c>
      <c r="G22" s="31">
        <f>SUM(AK22:GH22)</f>
        <v>25264.5</v>
      </c>
      <c r="H22" s="31"/>
      <c r="I22" s="30">
        <f>SUM(AK22:AN22)</f>
        <v>297.5</v>
      </c>
      <c r="J22" s="30">
        <f>SUM(AO22:AR22)</f>
        <v>961</v>
      </c>
      <c r="K22" s="30">
        <f>SUM(AS22:AV22)</f>
        <v>1698</v>
      </c>
      <c r="L22" s="30">
        <f>SUM(AW22:AZ22)</f>
        <v>2237</v>
      </c>
      <c r="M22" s="30">
        <f>SUM(BA22:BD22)</f>
        <v>2231</v>
      </c>
      <c r="N22" s="30">
        <f>SUM(BE22:BH22)</f>
        <v>2260</v>
      </c>
      <c r="O22" s="30">
        <f>SUM(BI22:BL22)</f>
        <v>2505</v>
      </c>
      <c r="P22" s="30">
        <f>SUM(BM22:BP22)</f>
        <v>3498</v>
      </c>
      <c r="Q22" s="30">
        <f>SUM(BQ22:BT22)</f>
        <v>2795</v>
      </c>
      <c r="R22" s="30">
        <f>SUM(BU22:BX22)</f>
        <v>2470</v>
      </c>
      <c r="S22" s="30">
        <f>SUM(BY22:CB22)</f>
        <v>2297</v>
      </c>
      <c r="T22" s="30">
        <f>SUM(CC22:CF22)</f>
        <v>1770</v>
      </c>
      <c r="U22" s="30">
        <f>SUM(CG22:CJ22)</f>
        <v>245</v>
      </c>
      <c r="V22" s="30">
        <f>SUM(CK22:CN22)</f>
        <v>0</v>
      </c>
      <c r="W22" s="30"/>
      <c r="X22" s="30"/>
      <c r="Y22" s="30"/>
      <c r="Z22" s="30"/>
      <c r="AA22" s="30"/>
      <c r="AK22" s="30">
        <v>5</v>
      </c>
      <c r="AL22" s="37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1384</v>
      </c>
      <c r="E23">
        <v>1</v>
      </c>
      <c r="G23" s="31">
        <f>SUM(AK23:GH23)</f>
        <v>23168</v>
      </c>
      <c r="H23" s="31"/>
      <c r="I23" s="30">
        <f>SUM(AK23:AN23)</f>
        <v>200</v>
      </c>
      <c r="J23" s="30">
        <f>SUM(AO23:AR23)</f>
        <v>689</v>
      </c>
      <c r="K23" s="30">
        <f>SUM(AS23:AV23)</f>
        <v>1251</v>
      </c>
      <c r="L23" s="30">
        <f>SUM(AW23:AZ23)</f>
        <v>1893</v>
      </c>
      <c r="M23" s="30">
        <f>SUM(BA23:BD23)</f>
        <v>2615</v>
      </c>
      <c r="N23" s="30">
        <f>SUM(BE23:BH23)</f>
        <v>3411</v>
      </c>
      <c r="O23" s="30">
        <f>SUM(BI23:BL23)</f>
        <v>4128</v>
      </c>
      <c r="P23" s="30">
        <f>SUM(BM23:BP23)</f>
        <v>4369</v>
      </c>
      <c r="Q23" s="30">
        <f>SUM(BQ23:BT23)</f>
        <v>3785</v>
      </c>
      <c r="R23" s="30">
        <f>SUM(BU23:BX23)</f>
        <v>827</v>
      </c>
      <c r="S23" s="30">
        <f>SUM(BY23:CB23)</f>
        <v>0</v>
      </c>
      <c r="T23" s="30">
        <f>SUM(CC23:CF23)</f>
        <v>0</v>
      </c>
      <c r="U23" s="30">
        <f>SUM(CG23:CJ23)</f>
        <v>0</v>
      </c>
      <c r="V23" s="30">
        <f>SUM(CK23:CN23)</f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1387</v>
      </c>
      <c r="G24" s="31">
        <f>SUM(AK24:GH24)</f>
        <v>16856</v>
      </c>
      <c r="H24" s="31"/>
      <c r="I24" s="30">
        <f>SUM(AK24:AN24)</f>
        <v>348</v>
      </c>
      <c r="J24" s="30">
        <f>SUM(AO24:AR24)</f>
        <v>751</v>
      </c>
      <c r="K24" s="30">
        <f>SUM(AS24:AV24)</f>
        <v>1090</v>
      </c>
      <c r="L24" s="30">
        <f>SUM(AW24:AZ24)</f>
        <v>1359</v>
      </c>
      <c r="M24" s="30">
        <f>SUM(BA24:BD24)</f>
        <v>1515</v>
      </c>
      <c r="N24" s="30">
        <f>SUM(BE24:BH24)</f>
        <v>1643</v>
      </c>
      <c r="O24" s="30">
        <f>SUM(BI24:BL24)</f>
        <v>1673</v>
      </c>
      <c r="P24" s="30">
        <f>SUM(BM24:BP24)</f>
        <v>1511</v>
      </c>
      <c r="Q24" s="30">
        <f>SUM(BQ24:BT24)</f>
        <v>1387</v>
      </c>
      <c r="R24" s="30">
        <f>SUM(BU24:BX24)</f>
        <v>1205</v>
      </c>
      <c r="S24" s="30">
        <f>SUM(BY24:CB24)</f>
        <v>1141</v>
      </c>
      <c r="T24" s="30">
        <f>SUM(CC24:CF24)</f>
        <v>975</v>
      </c>
      <c r="U24" s="30">
        <f>SUM(CG24:CJ24)</f>
        <v>857</v>
      </c>
      <c r="V24" s="30">
        <f>SUM(CK24:CN24)</f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1420</v>
      </c>
      <c r="C25" t="s">
        <v>20</v>
      </c>
      <c r="D25" t="s">
        <v>1388</v>
      </c>
      <c r="G25" s="31">
        <f>SUM(AK25:GH25)</f>
        <v>48471.866666666661</v>
      </c>
      <c r="H25" s="31"/>
      <c r="I25" s="30">
        <f>SUM(AK25:AN25)</f>
        <v>11</v>
      </c>
      <c r="J25" s="30">
        <f>SUM(AO25:AR25)</f>
        <v>80</v>
      </c>
      <c r="K25" s="30">
        <f>SUM(AS25:AV25)</f>
        <v>167.5</v>
      </c>
      <c r="L25" s="30">
        <f>SUM(AW25:AZ25)</f>
        <v>280.40000000000003</v>
      </c>
      <c r="M25" s="30">
        <f>SUM(BA25:BD25)</f>
        <v>472.20000000000005</v>
      </c>
      <c r="N25" s="30">
        <f>SUM(BE25:BH25)</f>
        <v>739.2</v>
      </c>
      <c r="O25" s="30">
        <f>SUM(BI25:BL25)</f>
        <v>954.9</v>
      </c>
      <c r="P25" s="30">
        <f>SUM(BM25:BP25)</f>
        <v>1069.5999999999999</v>
      </c>
      <c r="Q25" s="30">
        <f>SUM(BQ25:BT25)</f>
        <v>1131.6000000000001</v>
      </c>
      <c r="R25" s="30">
        <f>SUM(BU25:BX25)</f>
        <v>1241.7666666666667</v>
      </c>
      <c r="S25" s="30">
        <f>SUM(BY25:CB25)</f>
        <v>1372.1</v>
      </c>
      <c r="T25" s="30">
        <f>SUM(CC25:CF25)</f>
        <v>1622</v>
      </c>
      <c r="U25" s="30">
        <f>SUM(CG25:CJ25)</f>
        <v>1818.6</v>
      </c>
      <c r="V25" s="30">
        <f>SUM(CK25:CN25)</f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1384</v>
      </c>
      <c r="E26">
        <v>1</v>
      </c>
      <c r="F26"/>
      <c r="G26" s="31">
        <f>SUM(AK26:GH26)</f>
        <v>43368</v>
      </c>
      <c r="H26" s="31"/>
      <c r="I26" s="30">
        <f>SUM(AK26:AN26)</f>
        <v>383</v>
      </c>
      <c r="J26" s="30">
        <f>SUM(AO26:AR26)</f>
        <v>1071</v>
      </c>
      <c r="K26" s="30">
        <f>SUM(AS26:AV26)</f>
        <v>1812</v>
      </c>
      <c r="L26" s="30">
        <f>SUM(AW26:AZ26)</f>
        <v>2752</v>
      </c>
      <c r="M26" s="30">
        <f>SUM(BA26:BD26)</f>
        <v>3767</v>
      </c>
      <c r="N26" s="30">
        <f>SUM(BE26:BH26)</f>
        <v>5631</v>
      </c>
      <c r="O26" s="30">
        <f>SUM(BI26:BL26)</f>
        <v>7539</v>
      </c>
      <c r="P26" s="30">
        <f>SUM(BM26:BP26)</f>
        <v>9277</v>
      </c>
      <c r="Q26" s="30">
        <f>SUM(BQ26:BT26)</f>
        <v>11136</v>
      </c>
      <c r="R26" s="30">
        <f>SUM(BU26:BX26)</f>
        <v>0</v>
      </c>
      <c r="S26" s="30">
        <f>SUM(BY26:CB26)</f>
        <v>0</v>
      </c>
      <c r="T26" s="30">
        <f>SUM(CC26:CF26)</f>
        <v>0</v>
      </c>
      <c r="U26" s="30">
        <f>SUM(CG26:CJ26)</f>
        <v>0</v>
      </c>
      <c r="V26" s="30">
        <f>SUM(CK26:CN26)</f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1389</v>
      </c>
      <c r="E27" s="25">
        <v>1</v>
      </c>
      <c r="G27" s="31">
        <f>SUM(AK27:GH27)</f>
        <v>41658</v>
      </c>
      <c r="H27" s="31"/>
      <c r="I27" s="30">
        <f>SUM(AK27:AN27)</f>
        <v>600</v>
      </c>
      <c r="J27" s="30">
        <f>SUM(AO27:AR27)</f>
        <v>1616</v>
      </c>
      <c r="K27" s="30">
        <f>SUM(AS27:AV27)</f>
        <v>1400</v>
      </c>
      <c r="L27" s="30">
        <f>SUM(AW27:AZ27)</f>
        <v>1089</v>
      </c>
      <c r="M27" s="30">
        <f>SUM(BA27:BD27)</f>
        <v>970</v>
      </c>
      <c r="N27" s="30">
        <f>SUM(BE27:BH27)</f>
        <v>1280</v>
      </c>
      <c r="O27" s="30">
        <f>SUM(BI27:BL27)</f>
        <v>1737</v>
      </c>
      <c r="P27" s="30">
        <f>SUM(BM27:BP27)</f>
        <v>1825</v>
      </c>
      <c r="Q27" s="30">
        <f>SUM(BQ27:BT27)</f>
        <v>1714</v>
      </c>
      <c r="R27" s="30">
        <f>SUM(BU27:BX27)</f>
        <v>1927</v>
      </c>
      <c r="S27" s="30">
        <f>SUM(BY27:CB27)</f>
        <v>2327</v>
      </c>
      <c r="T27" s="30">
        <f>SUM(CC27:CF27)</f>
        <v>2437</v>
      </c>
      <c r="U27" s="30">
        <f>SUM(CG27:CJ27)</f>
        <v>3329</v>
      </c>
      <c r="V27" s="30">
        <f>SUM(CK27:CN27)</f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1408</v>
      </c>
      <c r="C28" t="s">
        <v>24</v>
      </c>
      <c r="D28" t="s">
        <v>1385</v>
      </c>
      <c r="E28">
        <v>1</v>
      </c>
      <c r="G28" s="31">
        <f>SUM(AK28:GH28)</f>
        <v>34660</v>
      </c>
      <c r="H28" s="31"/>
      <c r="I28" s="30">
        <f>SUM(AK28:AN28)</f>
        <v>963</v>
      </c>
      <c r="J28" s="30">
        <f>SUM(AO28:AR28)</f>
        <v>1155</v>
      </c>
      <c r="K28" s="30">
        <f>SUM(AS28:AV28)</f>
        <v>1393</v>
      </c>
      <c r="L28" s="30">
        <f>SUM(AW28:AZ28)</f>
        <v>1563</v>
      </c>
      <c r="M28" s="30">
        <f>SUM(BA28:BD28)</f>
        <v>1788</v>
      </c>
      <c r="N28" s="30">
        <f>SUM(BE28:BH28)</f>
        <v>1820</v>
      </c>
      <c r="O28" s="30">
        <f>SUM(BI28:BL28)</f>
        <v>1699</v>
      </c>
      <c r="P28" s="30">
        <f>SUM(BM28:BP28)</f>
        <v>1597</v>
      </c>
      <c r="Q28" s="30">
        <f>SUM(BQ28:BT28)</f>
        <v>1701</v>
      </c>
      <c r="R28" s="30">
        <f>SUM(BU28:BX28)</f>
        <v>1790</v>
      </c>
      <c r="S28" s="30">
        <f>SUM(BY28:CB28)</f>
        <v>1928</v>
      </c>
      <c r="T28" s="30">
        <f>SUM(CC28:CF28)</f>
        <v>1917</v>
      </c>
      <c r="U28" s="30">
        <f>SUM(CG28:CJ28)</f>
        <v>1919</v>
      </c>
      <c r="V28" s="30">
        <f>SUM(CK28:CN28)</f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1384</v>
      </c>
      <c r="G29" s="31">
        <f>SUM(AK29:GH29)</f>
        <v>34155.5</v>
      </c>
      <c r="H29" s="31"/>
      <c r="I29" s="30">
        <f>SUM(AK29:AN29)</f>
        <v>142.5</v>
      </c>
      <c r="J29" s="30">
        <f>SUM(AO29:AR29)</f>
        <v>463.20000000000005</v>
      </c>
      <c r="K29" s="30">
        <f>SUM(AS29:AV29)</f>
        <v>611.4</v>
      </c>
      <c r="L29" s="30">
        <f>SUM(AW29:AZ29)</f>
        <v>854</v>
      </c>
      <c r="M29" s="30">
        <f>SUM(BA29:BD29)</f>
        <v>1154.8</v>
      </c>
      <c r="N29" s="30">
        <f>SUM(BE29:BH29)</f>
        <v>1706.1</v>
      </c>
      <c r="O29" s="30">
        <f>SUM(BI29:BL29)</f>
        <v>2208.5</v>
      </c>
      <c r="P29" s="30">
        <f>SUM(BM29:BP29)</f>
        <v>2461.1</v>
      </c>
      <c r="Q29" s="30">
        <f>SUM(BQ29:BT29)</f>
        <v>2594.1999999999998</v>
      </c>
      <c r="R29" s="30">
        <f>SUM(BU29:BX29)</f>
        <v>2702.8999999999996</v>
      </c>
      <c r="S29" s="30">
        <f>SUM(BY29:CB29)</f>
        <v>2792</v>
      </c>
      <c r="T29" s="30">
        <f>SUM(CC29:CF29)</f>
        <v>2493</v>
      </c>
      <c r="U29" s="30">
        <f>SUM(CG29:CJ29)</f>
        <v>2283.3000000000002</v>
      </c>
      <c r="V29" s="30">
        <f>SUM(CK29:CN29)</f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1390</v>
      </c>
      <c r="E30">
        <v>2</v>
      </c>
      <c r="G30" s="31">
        <f>SUM(AK30:GH30)</f>
        <v>32887.399999999994</v>
      </c>
      <c r="H30" s="31"/>
      <c r="I30" s="30">
        <f>SUM(AK30:AN30)</f>
        <v>362</v>
      </c>
      <c r="J30" s="30">
        <f>SUM(AO30:AR30)</f>
        <v>954.6</v>
      </c>
      <c r="K30" s="30">
        <f>SUM(AS30:AV30)</f>
        <v>1734.4</v>
      </c>
      <c r="L30" s="30">
        <f>SUM(AW30:AZ30)</f>
        <v>2401</v>
      </c>
      <c r="M30" s="30">
        <f>SUM(BA30:BD30)</f>
        <v>2891.2999999999997</v>
      </c>
      <c r="N30" s="30">
        <f>SUM(BE30:BH30)</f>
        <v>3291.8999999999996</v>
      </c>
      <c r="O30" s="30">
        <f>SUM(BI30:BL30)</f>
        <v>3722.1</v>
      </c>
      <c r="P30" s="30">
        <f>SUM(BM30:BP30)</f>
        <v>4587.3</v>
      </c>
      <c r="Q30" s="30">
        <f>SUM(BQ30:BT30)</f>
        <v>5481.5999999999995</v>
      </c>
      <c r="R30" s="30">
        <f>SUM(BU30:BX30)</f>
        <v>3138.5</v>
      </c>
      <c r="S30" s="30">
        <f>SUM(BY30:CB30)</f>
        <v>1296.4000000000001</v>
      </c>
      <c r="T30" s="30">
        <f>SUM(CC30:CF30)</f>
        <v>901.7</v>
      </c>
      <c r="U30" s="30">
        <f>SUM(CG30:CJ30)</f>
        <v>876.5</v>
      </c>
      <c r="V30" s="30">
        <f>SUM(CK30:CN30)</f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1388</v>
      </c>
      <c r="G31" s="31">
        <f>SUM(AK31:GH31)</f>
        <v>31498</v>
      </c>
      <c r="H31" s="31"/>
      <c r="I31" s="30">
        <f>SUM(AK31:AN31)</f>
        <v>146.5</v>
      </c>
      <c r="J31" s="30">
        <f>SUM(AO31:AR31)</f>
        <v>701</v>
      </c>
      <c r="K31" s="30">
        <f>SUM(AS31:AV31)</f>
        <v>1717.8</v>
      </c>
      <c r="L31" s="30">
        <f>SUM(AW31:AZ31)</f>
        <v>2923.3</v>
      </c>
      <c r="M31" s="30">
        <f>SUM(BA31:BD31)</f>
        <v>3844.4</v>
      </c>
      <c r="N31" s="30">
        <f>SUM(BE31:BH31)</f>
        <v>4773.8999999999996</v>
      </c>
      <c r="O31" s="30">
        <f>SUM(BI31:BL31)</f>
        <v>6090.5</v>
      </c>
      <c r="P31" s="30">
        <f>SUM(BM31:BP31)</f>
        <v>7387.2999999999993</v>
      </c>
      <c r="Q31" s="30">
        <f>SUM(BQ31:BT31)</f>
        <v>3913.3</v>
      </c>
      <c r="R31" s="30">
        <f>SUM(BU31:BX31)</f>
        <v>0</v>
      </c>
      <c r="S31" s="30">
        <f>SUM(BY31:CB31)</f>
        <v>0</v>
      </c>
      <c r="T31" s="30">
        <f>SUM(CC31:CF31)</f>
        <v>0</v>
      </c>
      <c r="U31" s="30">
        <f>SUM(CG31:CJ31)</f>
        <v>0</v>
      </c>
      <c r="V31" s="30">
        <f>SUM(CK31:CN31)</f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1433</v>
      </c>
      <c r="C32" t="s">
        <v>24</v>
      </c>
      <c r="D32" t="s">
        <v>1434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1435</v>
      </c>
      <c r="Q32" s="30" t="s">
        <v>1436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1424</v>
      </c>
      <c r="C33" t="s">
        <v>20</v>
      </c>
      <c r="D33" t="s">
        <v>1385</v>
      </c>
      <c r="E33">
        <v>2</v>
      </c>
      <c r="G33" s="31">
        <f>SUM(AK33:GH33)</f>
        <v>28918.500000000007</v>
      </c>
      <c r="H33" s="31"/>
      <c r="I33" s="30">
        <f>SUM(AK33:AN33)</f>
        <v>203.3</v>
      </c>
      <c r="J33" s="30">
        <f>SUM(AO33:AR33)</f>
        <v>540.09999999999991</v>
      </c>
      <c r="K33" s="30">
        <f>SUM(AS33:AV33)</f>
        <v>690.4</v>
      </c>
      <c r="L33" s="30">
        <f>SUM(AW33:AZ33)</f>
        <v>943.3</v>
      </c>
      <c r="M33" s="30">
        <f>SUM(BA33:BD33)</f>
        <v>1216.3</v>
      </c>
      <c r="N33" s="30">
        <f>SUM(BE33:BH33)</f>
        <v>1444.4999999999998</v>
      </c>
      <c r="O33" s="30">
        <f>SUM(BI33:BL33)</f>
        <v>1559.1000000000001</v>
      </c>
      <c r="P33" s="30">
        <f>SUM(BM33:BP33)</f>
        <v>1699.4</v>
      </c>
      <c r="Q33" s="30">
        <f>SUM(BQ33:BT33)</f>
        <v>1875.6</v>
      </c>
      <c r="R33" s="30">
        <f>SUM(BU33:BX33)</f>
        <v>1926.8000000000002</v>
      </c>
      <c r="S33" s="30">
        <f>SUM(BY33:CB33)</f>
        <v>2159.4</v>
      </c>
      <c r="T33" s="30">
        <f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1316</v>
      </c>
      <c r="C34" t="s">
        <v>30</v>
      </c>
      <c r="D34" t="s">
        <v>1385</v>
      </c>
      <c r="E34">
        <v>1</v>
      </c>
      <c r="G34" s="31">
        <f>SUM(AK34:GH34)</f>
        <v>23953</v>
      </c>
      <c r="H34" s="31"/>
      <c r="I34" s="30">
        <f>SUM(AK34:AN34)</f>
        <v>70</v>
      </c>
      <c r="J34" s="30">
        <f>SUM(AO34:AR34)</f>
        <v>315</v>
      </c>
      <c r="K34" s="30">
        <f>SUM(AS34:AV34)</f>
        <v>752</v>
      </c>
      <c r="L34" s="30">
        <f>SUM(AW34:AZ34)</f>
        <v>1367</v>
      </c>
      <c r="M34" s="30">
        <f>SUM(BA34:BD34)</f>
        <v>2097</v>
      </c>
      <c r="N34" s="30">
        <f>SUM(BE34:BH34)</f>
        <v>3023</v>
      </c>
      <c r="O34" s="30">
        <f>SUM(BI34:BL34)</f>
        <v>4091</v>
      </c>
      <c r="P34" s="30">
        <f>SUM(BM34:BP34)</f>
        <v>5341</v>
      </c>
      <c r="Q34" s="30">
        <f>SUM(BQ34:BT34)</f>
        <v>6897</v>
      </c>
      <c r="R34" s="30">
        <f>SUM(BU34:BX34)</f>
        <v>0</v>
      </c>
      <c r="S34" s="30">
        <f>SUM(BY34:CB34)</f>
        <v>0</v>
      </c>
      <c r="T34" s="30">
        <f>SUM(CC34:CF34)</f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1379</v>
      </c>
      <c r="C35" t="s">
        <v>24</v>
      </c>
      <c r="D35" t="s">
        <v>1383</v>
      </c>
      <c r="E35">
        <v>1</v>
      </c>
      <c r="G35" s="31">
        <f>SUM(AK35:GH35)</f>
        <v>22574</v>
      </c>
      <c r="H35" s="31"/>
      <c r="I35" s="30">
        <f>SUM(AK35:AN35)</f>
        <v>17175</v>
      </c>
      <c r="J35" s="30">
        <f>SUM(AO35:AR35)</f>
        <v>6248</v>
      </c>
      <c r="K35" s="30">
        <f>SUM(AS35:AV35)</f>
        <v>-849</v>
      </c>
      <c r="L35" s="30">
        <f>SUM(AW35:AZ35)</f>
        <v>0</v>
      </c>
      <c r="M35" s="30">
        <f>SUM(BA35:BD35)</f>
        <v>0</v>
      </c>
      <c r="N35" s="30">
        <f>SUM(BE35:BH35)</f>
        <v>0</v>
      </c>
      <c r="O35" s="30">
        <f>SUM(BI35:BL35)</f>
        <v>0</v>
      </c>
      <c r="P35" s="30">
        <f>SUM(BM35:BP35)</f>
        <v>0</v>
      </c>
      <c r="Q35" s="30">
        <f>SUM(BQ35:BT35)</f>
        <v>0</v>
      </c>
      <c r="R35" s="30">
        <f>SUM(BU35:BX35)</f>
        <v>0</v>
      </c>
      <c r="S35" s="30">
        <f>SUM(BY35:CB35)</f>
        <v>0</v>
      </c>
      <c r="T35" s="30">
        <f>SUM(CC35:CF35)</f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1401</v>
      </c>
      <c r="C36" t="s">
        <v>24</v>
      </c>
      <c r="D36" t="s">
        <v>1386</v>
      </c>
      <c r="G36" s="31">
        <f>SUM(AK36:GH36)</f>
        <v>16115</v>
      </c>
      <c r="H36" s="31"/>
      <c r="I36" s="30">
        <f>SUM(AK36:AN36)</f>
        <v>63</v>
      </c>
      <c r="J36" s="30">
        <f>SUM(AO36:AR36)</f>
        <v>251</v>
      </c>
      <c r="K36" s="30">
        <f>SUM(AS36:AV36)</f>
        <v>455</v>
      </c>
      <c r="L36" s="30">
        <f>SUM(AW36:AZ36)</f>
        <v>821</v>
      </c>
      <c r="M36" s="30">
        <f>SUM(BA36:BD36)</f>
        <v>1212</v>
      </c>
      <c r="N36" s="30">
        <f>SUM(BE36:BH36)</f>
        <v>1631</v>
      </c>
      <c r="O36" s="30">
        <f>SUM(BI36:BL36)</f>
        <v>2188</v>
      </c>
      <c r="P36" s="30">
        <f>SUM(BM36:BP36)</f>
        <v>2347</v>
      </c>
      <c r="Q36" s="30">
        <f>SUM(BQ36:BT36)</f>
        <v>2430</v>
      </c>
      <c r="R36" s="30">
        <f>SUM(BU36:BX36)</f>
        <v>2025</v>
      </c>
      <c r="S36" s="30">
        <f>SUM(BY36:CB36)</f>
        <v>1702</v>
      </c>
      <c r="T36" s="30">
        <f>SUM(CC36:CF36)</f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1373</v>
      </c>
      <c r="C37" t="s">
        <v>46</v>
      </c>
      <c r="D37" t="s">
        <v>1387</v>
      </c>
      <c r="G37" s="31">
        <f>SUM(AK37:GH37)</f>
        <v>12925</v>
      </c>
      <c r="H37" s="31"/>
      <c r="I37" s="30">
        <f>SUM(AK37:AN37)</f>
        <v>549</v>
      </c>
      <c r="J37" s="30">
        <f>SUM(AO37:AR37)</f>
        <v>1328</v>
      </c>
      <c r="K37" s="30">
        <f>SUM(AS37:AV37)</f>
        <v>1562</v>
      </c>
      <c r="L37" s="30">
        <f>SUM(AW37:AZ37)</f>
        <v>1616</v>
      </c>
      <c r="M37" s="30">
        <f>SUM(BA37:BD37)</f>
        <v>1762</v>
      </c>
      <c r="N37" s="30">
        <f>SUM(BE37:BH37)</f>
        <v>1715</v>
      </c>
      <c r="O37" s="30">
        <f>SUM(BI37:BL37)</f>
        <v>1946</v>
      </c>
      <c r="P37" s="30">
        <f>SUM(BM37:BP37)</f>
        <v>1962</v>
      </c>
      <c r="Q37" s="30">
        <f>SUM(BQ37:BT37)</f>
        <v>485</v>
      </c>
      <c r="R37" s="30">
        <f>SUM(BU37:BX37)</f>
        <v>0</v>
      </c>
      <c r="S37" s="30">
        <f>SUM(BY37:CB37)</f>
        <v>0</v>
      </c>
      <c r="T37" s="30">
        <f>SUM(CC37:CF37)</f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1380</v>
      </c>
      <c r="C38" t="s">
        <v>24</v>
      </c>
      <c r="D38" t="s">
        <v>1400</v>
      </c>
      <c r="E38">
        <v>1</v>
      </c>
      <c r="G38" s="31">
        <f>SUM(AK38:GH38)</f>
        <v>12080</v>
      </c>
      <c r="H38" s="31"/>
      <c r="I38" s="30">
        <f>SUM(AK38:AN38)</f>
        <v>180</v>
      </c>
      <c r="J38" s="30">
        <f>SUM(AO38:AR38)</f>
        <v>877</v>
      </c>
      <c r="K38" s="30">
        <f>SUM(AS38:AV38)</f>
        <v>1734</v>
      </c>
      <c r="L38" s="30">
        <f>SUM(AW38:AZ38)</f>
        <v>2226</v>
      </c>
      <c r="M38" s="30">
        <f>SUM(BA38:BD38)</f>
        <v>2750</v>
      </c>
      <c r="N38" s="30">
        <f>SUM(BE38:BH38)</f>
        <v>4313</v>
      </c>
      <c r="O38" s="30">
        <f>SUM(BI38:BL38)</f>
        <v>0</v>
      </c>
      <c r="P38" s="30">
        <f>SUM(BM38:BP38)</f>
        <v>0</v>
      </c>
      <c r="Q38" s="30">
        <f>SUM(BQ38:BT38)</f>
        <v>0</v>
      </c>
      <c r="R38" s="30">
        <f>SUM(BU38:BX38)</f>
        <v>0</v>
      </c>
      <c r="S38" s="30">
        <f>SUM(BY38:CB38)</f>
        <v>0</v>
      </c>
      <c r="T38" s="30">
        <f>SUM(CC38:CF38)</f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1386</v>
      </c>
      <c r="G39" s="31">
        <f>SUM(AK39:GH39)</f>
        <v>9986.4</v>
      </c>
      <c r="H39" s="31"/>
      <c r="I39" s="30">
        <f>SUM(AK39:AN39)</f>
        <v>209.7</v>
      </c>
      <c r="J39" s="30">
        <f>SUM(AO39:AR39)</f>
        <v>609</v>
      </c>
      <c r="K39" s="30">
        <f>SUM(AS39:AV39)</f>
        <v>1043.5</v>
      </c>
      <c r="L39" s="30">
        <f>SUM(AW39:AZ39)</f>
        <v>1557.4</v>
      </c>
      <c r="M39" s="30">
        <f>SUM(BA39:BD39)</f>
        <v>1748.2</v>
      </c>
      <c r="N39" s="30">
        <f>SUM(BE39:BH39)</f>
        <v>2297.6999999999998</v>
      </c>
      <c r="O39" s="30">
        <f>SUM(BI39:BL39)</f>
        <v>2520.8999999999996</v>
      </c>
      <c r="P39" s="30">
        <f>SUM(BM39:BP39)</f>
        <v>0</v>
      </c>
      <c r="Q39" s="30">
        <f>SUM(BQ39:BT39)</f>
        <v>0</v>
      </c>
      <c r="R39" s="30">
        <f>SUM(BU39:BX39)</f>
        <v>0</v>
      </c>
      <c r="S39" s="30">
        <f>SUM(BY39:CB39)</f>
        <v>0</v>
      </c>
      <c r="T39" s="30">
        <f>SUM(CC39:CF39)</f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>SUM(AK40:GH40)</f>
        <v>9091</v>
      </c>
      <c r="H40" s="31"/>
      <c r="I40" s="30">
        <f>SUM(AK40:AN40)</f>
        <v>200</v>
      </c>
      <c r="J40" s="30">
        <f>SUM(AO40:AR40)</f>
        <v>261</v>
      </c>
      <c r="K40" s="30">
        <f>SUM(AS40:AV40)</f>
        <v>289</v>
      </c>
      <c r="L40" s="30">
        <f>SUM(AW40:AZ40)</f>
        <v>340</v>
      </c>
      <c r="M40" s="30">
        <f>SUM(BA40:BD40)</f>
        <v>353</v>
      </c>
      <c r="N40" s="30">
        <f>SUM(BE40:BH40)</f>
        <v>481</v>
      </c>
      <c r="O40" s="30">
        <f>SUM(BI40:BL40)</f>
        <v>705</v>
      </c>
      <c r="P40" s="30">
        <f>SUM(BM40:BP40)</f>
        <v>917</v>
      </c>
      <c r="Q40" s="30">
        <f>SUM(BQ40:BT40)</f>
        <v>1130</v>
      </c>
      <c r="R40" s="30">
        <f>SUM(BU40:BX40)</f>
        <v>1198</v>
      </c>
      <c r="S40" s="30">
        <f>SUM(BY40:CB40)</f>
        <v>1532</v>
      </c>
      <c r="T40" s="30">
        <f>SUM(CC40:CF40)</f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>SUM(AK41:GH41)</f>
        <v>8385</v>
      </c>
      <c r="H41" s="31"/>
      <c r="I41" s="30">
        <f>SUM(AK41:AN41)</f>
        <v>416</v>
      </c>
      <c r="J41" s="30">
        <f>SUM(AO41:AR41)</f>
        <v>917</v>
      </c>
      <c r="K41" s="30">
        <f>SUM(AS41:AV41)</f>
        <v>1235</v>
      </c>
      <c r="L41" s="30">
        <f>SUM(AW41:AZ41)</f>
        <v>1816</v>
      </c>
      <c r="M41" s="30">
        <f>SUM(BA41:BD41)</f>
        <v>2609</v>
      </c>
      <c r="N41" s="30">
        <f>SUM(BE41:BH41)</f>
        <v>1392</v>
      </c>
      <c r="O41" s="30">
        <f>SUM(BI41:BL41)</f>
        <v>0</v>
      </c>
      <c r="P41" s="30">
        <f>SUM(BM41:BP41)</f>
        <v>0</v>
      </c>
      <c r="Q41" s="30">
        <f>SUM(BQ41:BT41)</f>
        <v>0</v>
      </c>
      <c r="R41" s="30">
        <f>SUM(BU41:BX41)</f>
        <v>0</v>
      </c>
      <c r="S41" s="30">
        <f>SUM(BY41:CB41)</f>
        <v>0</v>
      </c>
      <c r="T41" s="30">
        <f>SUM(CC41:CF41)</f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>+A41+1</f>
        <v>36</v>
      </c>
      <c r="B42" t="s">
        <v>643</v>
      </c>
      <c r="C42" t="s">
        <v>20</v>
      </c>
      <c r="G42" s="31">
        <f>SUM(AK42:GH42)</f>
        <v>7600.5999999999995</v>
      </c>
      <c r="H42" s="31"/>
      <c r="I42" s="30">
        <f>SUM(AK42:AN42)</f>
        <v>60.4</v>
      </c>
      <c r="J42" s="30">
        <f>SUM(AO42:AR42)</f>
        <v>201.9</v>
      </c>
      <c r="K42" s="30">
        <f>SUM(AS42:AV42)</f>
        <v>447.59999999999997</v>
      </c>
      <c r="L42" s="30">
        <f>SUM(AW42:AZ42)</f>
        <v>658.3</v>
      </c>
      <c r="M42" s="30">
        <f>SUM(BA42:BD42)</f>
        <v>944.2</v>
      </c>
      <c r="N42" s="30">
        <f>SUM(BE42:BH42)</f>
        <v>1153.9000000000001</v>
      </c>
      <c r="O42" s="30">
        <f>SUM(BI42:BL42)</f>
        <v>1490.8000000000002</v>
      </c>
      <c r="P42" s="30">
        <f>SUM(BM42:BP42)</f>
        <v>2066</v>
      </c>
      <c r="Q42" s="30">
        <f>SUM(BQ42:BT42)</f>
        <v>577.5</v>
      </c>
      <c r="R42" s="30">
        <f>SUM(BU42:BX42)</f>
        <v>0</v>
      </c>
      <c r="S42" s="30">
        <f>SUM(BY42:CB42)</f>
        <v>0</v>
      </c>
      <c r="T42" s="30">
        <f>SUM(CC42:CF42)</f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>+A42+1</f>
        <v>37</v>
      </c>
      <c r="B43" t="s">
        <v>631</v>
      </c>
      <c r="C43" t="s">
        <v>20</v>
      </c>
      <c r="F43" t="s">
        <v>633</v>
      </c>
      <c r="G43" s="31">
        <f>SUM(AK43:GH43)</f>
        <v>7453</v>
      </c>
      <c r="H43" s="31"/>
      <c r="I43" s="30">
        <f>SUM(AK43:AN43)</f>
        <v>1051</v>
      </c>
      <c r="J43" s="30">
        <f>SUM(AO43:AR43)</f>
        <v>6402</v>
      </c>
      <c r="K43" s="30">
        <f>SUM(AS43:AV43)</f>
        <v>0</v>
      </c>
      <c r="L43" s="30">
        <f>SUM(AW43:AZ43)</f>
        <v>0</v>
      </c>
      <c r="M43" s="30">
        <f>SUM(BA43:BD43)</f>
        <v>0</v>
      </c>
      <c r="N43" s="30">
        <f>SUM(BE43:BH43)</f>
        <v>0</v>
      </c>
      <c r="O43" s="30">
        <f>SUM(BI43:BL43)</f>
        <v>0</v>
      </c>
      <c r="P43" s="30">
        <f>SUM(BM43:BP43)</f>
        <v>0</v>
      </c>
      <c r="Q43" s="30">
        <f>SUM(BQ43:BT43)</f>
        <v>0</v>
      </c>
      <c r="R43" s="30">
        <f>SUM(BU43:BX43)</f>
        <v>0</v>
      </c>
      <c r="S43" s="30">
        <f>SUM(BY43:CB43)</f>
        <v>0</v>
      </c>
      <c r="T43" s="30">
        <f>SUM(CC43:CF43)</f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>+A43+1</f>
        <v>38</v>
      </c>
      <c r="B44" t="s">
        <v>1317</v>
      </c>
      <c r="C44" t="s">
        <v>30</v>
      </c>
      <c r="G44" s="31">
        <f>SUM(AK44:GH44)</f>
        <v>7070</v>
      </c>
      <c r="H44" s="31"/>
      <c r="I44" s="30">
        <f>SUM(AK44:AN44)</f>
        <v>76</v>
      </c>
      <c r="J44" s="30">
        <f>SUM(AO44:AR44)</f>
        <v>235</v>
      </c>
      <c r="K44" s="30">
        <f>SUM(AS44:AV44)</f>
        <v>480</v>
      </c>
      <c r="L44" s="30">
        <f>SUM(AW44:AZ44)</f>
        <v>687</v>
      </c>
      <c r="M44" s="30">
        <f>SUM(BA44:BD44)</f>
        <v>937</v>
      </c>
      <c r="N44" s="30">
        <f>SUM(BE44:BH44)</f>
        <v>1231</v>
      </c>
      <c r="O44" s="30">
        <f>SUM(BI44:BL44)</f>
        <v>2080</v>
      </c>
      <c r="P44" s="30">
        <f>SUM(BM44:BP44)</f>
        <v>1344</v>
      </c>
      <c r="Q44" s="30">
        <f>SUM(BQ44:BT44)</f>
        <v>0</v>
      </c>
      <c r="R44" s="30">
        <f>SUM(BU44:BX44)</f>
        <v>0</v>
      </c>
      <c r="S44" s="30">
        <f>SUM(BY44:CB44)</f>
        <v>0</v>
      </c>
      <c r="T44" s="30">
        <f>SUM(CC44:CF44)</f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>+A44+1</f>
        <v>39</v>
      </c>
      <c r="B45" t="s">
        <v>644</v>
      </c>
      <c r="C45" t="s">
        <v>20</v>
      </c>
      <c r="G45" s="31">
        <f>SUM(AK45:GH45)</f>
        <v>6852.5</v>
      </c>
      <c r="H45" s="31"/>
      <c r="I45" s="30">
        <f>SUM(AK45:AN45)</f>
        <v>143.19999999999999</v>
      </c>
      <c r="J45" s="30">
        <f>SUM(AO45:AR45)</f>
        <v>447.4</v>
      </c>
      <c r="K45" s="30">
        <f>SUM(AS45:AV45)</f>
        <v>654.29999999999995</v>
      </c>
      <c r="L45" s="30">
        <f>SUM(AW45:AZ45)</f>
        <v>770.7</v>
      </c>
      <c r="M45" s="30">
        <f>SUM(BA45:BD45)</f>
        <v>836.10000000000014</v>
      </c>
      <c r="N45" s="30">
        <f>SUM(BE45:BH45)</f>
        <v>965.9</v>
      </c>
      <c r="O45" s="30">
        <f>SUM(BI45:BL45)</f>
        <v>1034.0999999999999</v>
      </c>
      <c r="P45" s="30">
        <f>SUM(BM45:BP45)</f>
        <v>1022.8</v>
      </c>
      <c r="Q45" s="30">
        <f>SUM(BQ45:BT45)</f>
        <v>978</v>
      </c>
      <c r="R45" s="30">
        <f>SUM(BU45:BX45)</f>
        <v>0</v>
      </c>
      <c r="S45" s="30">
        <f>SUM(BY45:CB45)</f>
        <v>0</v>
      </c>
      <c r="T45" s="30">
        <f>SUM(CC45:CF45)</f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>+A45+1</f>
        <v>40</v>
      </c>
      <c r="B46" t="s">
        <v>636</v>
      </c>
      <c r="C46" t="s">
        <v>20</v>
      </c>
      <c r="G46" s="31">
        <f>SUM(AK46:GH46)</f>
        <v>6352.5999999999995</v>
      </c>
      <c r="H46" s="31"/>
      <c r="I46" s="30">
        <f>SUM(AK46:AN46)</f>
        <v>192.9</v>
      </c>
      <c r="J46" s="30">
        <f>SUM(AO46:AR46)</f>
        <v>483.59999999999997</v>
      </c>
      <c r="K46" s="30">
        <f>SUM(AS46:AV46)</f>
        <v>810.1</v>
      </c>
      <c r="L46" s="30">
        <f>SUM(AW46:AZ46)</f>
        <v>1227.4000000000001</v>
      </c>
      <c r="M46" s="30">
        <f>SUM(BA46:BD46)</f>
        <v>2079.6999999999998</v>
      </c>
      <c r="N46" s="30">
        <f>SUM(BE46:BH46)</f>
        <v>1558.9</v>
      </c>
      <c r="O46" s="30">
        <f>SUM(BI46:BL46)</f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>+A46+1</f>
        <v>41</v>
      </c>
      <c r="B47" t="s">
        <v>1104</v>
      </c>
      <c r="C47" t="s">
        <v>30</v>
      </c>
      <c r="G47" s="31">
        <f>SUM(AK47:GH47)</f>
        <v>5845</v>
      </c>
      <c r="H47" s="31"/>
      <c r="I47" s="30">
        <f>SUM(AK47:AN47)</f>
        <v>721</v>
      </c>
      <c r="J47" s="30">
        <f>SUM(AO47:AR47)</f>
        <v>1179</v>
      </c>
      <c r="K47" s="30">
        <f>SUM(AS47:AV47)</f>
        <v>1459</v>
      </c>
      <c r="L47" s="30">
        <f>SUM(AW47:AZ47)</f>
        <v>1248</v>
      </c>
      <c r="M47" s="30">
        <f>SUM(BA47:BD47)</f>
        <v>1238</v>
      </c>
      <c r="N47" s="30">
        <f>SUM(BE47:BH47)</f>
        <v>0</v>
      </c>
      <c r="O47" s="30">
        <f>SUM(BI47:BL47)</f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>+A47+1</f>
        <v>42</v>
      </c>
      <c r="B48" t="s">
        <v>641</v>
      </c>
      <c r="C48" t="s">
        <v>20</v>
      </c>
      <c r="G48" s="31">
        <f>SUM(AK48:GH48)</f>
        <v>5220.2999999999984</v>
      </c>
      <c r="H48" s="31"/>
      <c r="I48" s="30">
        <f>SUM(AK48:AN48)</f>
        <v>38.299999999999997</v>
      </c>
      <c r="J48" s="30">
        <f>SUM(AO48:AR48)</f>
        <v>191.5</v>
      </c>
      <c r="K48" s="30">
        <f>SUM(AS48:AV48)</f>
        <v>667.3</v>
      </c>
      <c r="L48" s="30">
        <f>SUM(AW48:AZ48)</f>
        <v>975.5</v>
      </c>
      <c r="M48" s="30">
        <f>SUM(BA48:BD48)</f>
        <v>1164.5</v>
      </c>
      <c r="N48" s="30">
        <f>SUM(BE48:BH48)</f>
        <v>987.59999999999991</v>
      </c>
      <c r="O48" s="30">
        <f>SUM(BI48:BL48)</f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>+A48+1</f>
        <v>43</v>
      </c>
      <c r="B49" t="s">
        <v>1102</v>
      </c>
      <c r="C49" t="s">
        <v>30</v>
      </c>
      <c r="G49" s="31">
        <f>SUM(AK49:GH49)</f>
        <v>5086</v>
      </c>
      <c r="H49" s="31"/>
      <c r="I49" s="30">
        <f>SUM(AK49:AN49)</f>
        <v>131</v>
      </c>
      <c r="J49" s="30">
        <f>SUM(AO49:AR49)</f>
        <v>690</v>
      </c>
      <c r="K49" s="30">
        <f>SUM(AS49:AV49)</f>
        <v>1531</v>
      </c>
      <c r="L49" s="30">
        <f>SUM(AW49:AZ49)</f>
        <v>2734</v>
      </c>
      <c r="M49" s="30">
        <f>SUM(BA49:BD49)</f>
        <v>0</v>
      </c>
      <c r="N49" s="30">
        <f>SUM(BE49:BH49)</f>
        <v>0</v>
      </c>
      <c r="O49" s="30">
        <f>SUM(BI49:BL49)</f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>+A49+1</f>
        <v>44</v>
      </c>
      <c r="B50" t="s">
        <v>637</v>
      </c>
      <c r="C50" t="s">
        <v>20</v>
      </c>
      <c r="G50" s="31">
        <f>SUM(AK50:GH50)</f>
        <v>3488.8</v>
      </c>
      <c r="H50" s="31"/>
      <c r="I50" s="30">
        <f>SUM(AK50:AN50)</f>
        <v>45.9</v>
      </c>
      <c r="J50" s="30">
        <f>SUM(AO50:AR50)</f>
        <v>202.6</v>
      </c>
      <c r="K50" s="30">
        <f>SUM(AS50:AV50)</f>
        <v>426.90000000000003</v>
      </c>
      <c r="L50" s="30">
        <f>SUM(AW50:AZ50)</f>
        <v>638.9</v>
      </c>
      <c r="M50" s="30">
        <f>SUM(BA50:BD50)</f>
        <v>1115.0999999999999</v>
      </c>
      <c r="N50" s="30">
        <f>SUM(BE50:BH50)</f>
        <v>830.5</v>
      </c>
      <c r="O50" s="30">
        <f>SUM(BI50:BL50)</f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>+A50+1</f>
        <v>45</v>
      </c>
      <c r="B51" t="s">
        <v>645</v>
      </c>
      <c r="C51" t="s">
        <v>20</v>
      </c>
      <c r="G51" s="31">
        <f>SUM(AK51:GH51)</f>
        <v>2990.3</v>
      </c>
      <c r="H51" s="31"/>
      <c r="I51" s="30">
        <f>SUM(AK51:AN51)</f>
        <v>58.300000000000004</v>
      </c>
      <c r="J51" s="30">
        <f>SUM(AO51:AR51)</f>
        <v>211.3</v>
      </c>
      <c r="K51" s="30">
        <f>SUM(AS51:AV51)</f>
        <v>401.2</v>
      </c>
      <c r="L51" s="30">
        <f>SUM(AW51:AZ51)</f>
        <v>483.6</v>
      </c>
      <c r="M51" s="30">
        <f>SUM(BA51:BD51)</f>
        <v>508.4</v>
      </c>
      <c r="N51" s="30">
        <f>SUM(BE51:BH51)</f>
        <v>519.90000000000009</v>
      </c>
      <c r="O51" s="30">
        <f>SUM(BI51:BL51)</f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>+A51+1</f>
        <v>46</v>
      </c>
      <c r="B52" t="s">
        <v>646</v>
      </c>
      <c r="C52" t="s">
        <v>20</v>
      </c>
      <c r="G52" s="31">
        <f>SUM(AK52:GH52)</f>
        <v>2345.5313432835819</v>
      </c>
      <c r="H52" s="31"/>
      <c r="I52" s="30">
        <f>SUM(AK52:AN52)</f>
        <v>175.7</v>
      </c>
      <c r="J52" s="30">
        <f>SUM(AO52:AR52)</f>
        <v>379.93134328358212</v>
      </c>
      <c r="K52" s="30">
        <f>SUM(AS52:AV52)</f>
        <v>385.2</v>
      </c>
      <c r="L52" s="30">
        <f>SUM(AW52:AZ52)</f>
        <v>430.90000000000003</v>
      </c>
      <c r="M52" s="30">
        <f>SUM(BA52:BD52)</f>
        <v>445.8</v>
      </c>
      <c r="N52" s="30">
        <f>SUM(BE52:BH52)</f>
        <v>417.7</v>
      </c>
      <c r="O52" s="30">
        <f>SUM(BI52:BL52)</f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>+A52+1</f>
        <v>47</v>
      </c>
      <c r="B53" t="s">
        <v>1419</v>
      </c>
      <c r="C53" t="s">
        <v>20</v>
      </c>
      <c r="G53" s="31">
        <f>SUM(AK53:GH53)</f>
        <v>1936</v>
      </c>
      <c r="H53" s="31"/>
      <c r="I53" s="30">
        <f>SUM(AK53:AN53)</f>
        <v>1936</v>
      </c>
      <c r="J53" s="30">
        <f>SUM(AO53:AR53)</f>
        <v>0</v>
      </c>
      <c r="K53" s="30">
        <f>SUM(AS53:AV53)</f>
        <v>0</v>
      </c>
      <c r="L53" s="30">
        <f>SUM(AW53:AZ53)</f>
        <v>0</v>
      </c>
      <c r="M53" s="30">
        <f>SUM(BA53:BD53)</f>
        <v>0</v>
      </c>
      <c r="N53" s="30">
        <f>SUM(BE53:BH53)</f>
        <v>0</v>
      </c>
      <c r="O53" s="30">
        <f>SUM(BI53:BL53)</f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>+A53+1</f>
        <v>48</v>
      </c>
      <c r="B54" t="s">
        <v>634</v>
      </c>
      <c r="C54" t="s">
        <v>20</v>
      </c>
      <c r="G54" s="31">
        <f>SUM(AK54:GH54)</f>
        <v>1912.6999999999998</v>
      </c>
      <c r="H54" s="31"/>
      <c r="I54" s="30">
        <f>SUM(AK54:AN54)</f>
        <v>101.1</v>
      </c>
      <c r="J54" s="30">
        <f>SUM(AO54:AR54)</f>
        <v>319.20000000000005</v>
      </c>
      <c r="K54" s="30">
        <f>SUM(AS54:AV54)</f>
        <v>525.70000000000005</v>
      </c>
      <c r="L54" s="30">
        <f>SUM(AW54:AZ54)</f>
        <v>636.79999999999995</v>
      </c>
      <c r="M54" s="30">
        <f>SUM(BA54:BD54)</f>
        <v>329.9</v>
      </c>
      <c r="N54" s="30">
        <f>SUM(BE54:BH54)</f>
        <v>0</v>
      </c>
      <c r="O54" s="30">
        <f>SUM(BI54:BL54)</f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>+A54+1</f>
        <v>49</v>
      </c>
      <c r="B55" t="s">
        <v>1103</v>
      </c>
      <c r="C55" t="s">
        <v>30</v>
      </c>
      <c r="G55" s="31">
        <f>SUM(AK55:GH55)</f>
        <v>1906</v>
      </c>
      <c r="H55" s="31"/>
      <c r="I55" s="30">
        <f>SUM(AK55:AN55)</f>
        <v>271</v>
      </c>
      <c r="J55" s="30">
        <f>SUM(AO55:AR55)</f>
        <v>980</v>
      </c>
      <c r="K55" s="30">
        <f>SUM(AS55:AV55)</f>
        <v>655</v>
      </c>
      <c r="L55" s="30">
        <f>SUM(AW55:AZ55)</f>
        <v>0</v>
      </c>
      <c r="M55" s="30">
        <f>SUM(BA55:BD55)</f>
        <v>0</v>
      </c>
      <c r="N55" s="30">
        <f>SUM(BE55:BH55)</f>
        <v>0</v>
      </c>
      <c r="O55" s="30">
        <f>SUM(BI55:BL55)</f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>+A55+1</f>
        <v>50</v>
      </c>
      <c r="B56" t="s">
        <v>1108</v>
      </c>
      <c r="C56" t="s">
        <v>30</v>
      </c>
      <c r="G56" s="31">
        <f>SUM(AK56:GH56)</f>
        <v>1866</v>
      </c>
      <c r="H56" s="31"/>
      <c r="I56" s="30">
        <f>SUM(AK56:AN56)</f>
        <v>263</v>
      </c>
      <c r="J56" s="30">
        <f>SUM(AO56:AR56)</f>
        <v>327</v>
      </c>
      <c r="K56" s="30">
        <f>SUM(AS56:AV56)</f>
        <v>327</v>
      </c>
      <c r="L56" s="30">
        <f>SUM(AW56:AZ56)</f>
        <v>461</v>
      </c>
      <c r="M56" s="30">
        <f>SUM(BA56:BD56)</f>
        <v>488</v>
      </c>
      <c r="N56" s="30">
        <f>SUM(BE56:BH56)</f>
        <v>0</v>
      </c>
      <c r="O56" s="30">
        <f>SUM(BI56:BL56)</f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>+A56+1</f>
        <v>51</v>
      </c>
      <c r="B57" t="s">
        <v>1106</v>
      </c>
      <c r="C57" t="s">
        <v>30</v>
      </c>
      <c r="G57" s="31">
        <f>SUM(AK57:GH57)</f>
        <v>1221</v>
      </c>
      <c r="H57" s="31"/>
      <c r="I57" s="30">
        <f>SUM(AK57:AN57)</f>
        <v>85</v>
      </c>
      <c r="J57" s="30">
        <f>SUM(AO57:AR57)</f>
        <v>230</v>
      </c>
      <c r="K57" s="30">
        <f>SUM(AS57:AV57)</f>
        <v>321</v>
      </c>
      <c r="L57" s="30">
        <f>SUM(AW57:AZ57)</f>
        <v>376</v>
      </c>
      <c r="M57" s="30">
        <f>SUM(BA57:BD57)</f>
        <v>209</v>
      </c>
      <c r="N57" s="30">
        <f>SUM(BE57:BH57)</f>
        <v>0</v>
      </c>
      <c r="O57" s="30">
        <f>SUM(BI57:BL57)</f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>+A57+1</f>
        <v>52</v>
      </c>
      <c r="B58" t="s">
        <v>638</v>
      </c>
      <c r="C58" t="s">
        <v>20</v>
      </c>
      <c r="G58" s="31">
        <f>SUM(AK58:GH58)</f>
        <v>1215.2</v>
      </c>
      <c r="H58" s="31"/>
      <c r="I58" s="30">
        <f>SUM(AK58:AN58)</f>
        <v>134</v>
      </c>
      <c r="J58" s="30">
        <f>SUM(AO58:AR58)</f>
        <v>308.7</v>
      </c>
      <c r="K58" s="30">
        <f>SUM(AS58:AV58)</f>
        <v>418.09999999999997</v>
      </c>
      <c r="L58" s="30">
        <f>SUM(AW58:AZ58)</f>
        <v>293.39999999999998</v>
      </c>
      <c r="M58" s="30">
        <f>SUM(BA58:BD58)</f>
        <v>61</v>
      </c>
      <c r="N58" s="30">
        <f>SUM(BE58:BH58)</f>
        <v>0</v>
      </c>
      <c r="O58" s="30">
        <f>SUM(BI58:BL58)</f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>+A58+1</f>
        <v>53</v>
      </c>
      <c r="B59" t="s">
        <v>1109</v>
      </c>
      <c r="C59" t="s">
        <v>30</v>
      </c>
      <c r="G59" s="31">
        <f>SUM(AK59:GH59)</f>
        <v>1127</v>
      </c>
      <c r="H59" s="31"/>
      <c r="I59" s="30">
        <f>SUM(AK59:AN59)</f>
        <v>83</v>
      </c>
      <c r="J59" s="30">
        <f>SUM(AO59:AR59)</f>
        <v>136</v>
      </c>
      <c r="K59" s="30">
        <f>SUM(AS59:AV59)</f>
        <v>212</v>
      </c>
      <c r="L59" s="30">
        <f>SUM(AW59:AZ59)</f>
        <v>218</v>
      </c>
      <c r="M59" s="30">
        <f>SUM(BA59:BD59)</f>
        <v>256</v>
      </c>
      <c r="N59" s="30">
        <f>SUM(BE59:BH59)</f>
        <v>222</v>
      </c>
      <c r="O59" s="30">
        <f>SUM(BI59:BL59)</f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>+A59+1</f>
        <v>54</v>
      </c>
      <c r="B60" t="s">
        <v>1105</v>
      </c>
      <c r="C60" t="s">
        <v>30</v>
      </c>
      <c r="G60" s="31">
        <f>SUM(AK60:GH60)</f>
        <v>869</v>
      </c>
      <c r="H60" s="31"/>
      <c r="I60" s="30">
        <f>SUM(AK60:AN60)</f>
        <v>104</v>
      </c>
      <c r="J60" s="30">
        <f>SUM(AO60:AR60)</f>
        <v>340</v>
      </c>
      <c r="K60" s="30">
        <f>SUM(AS60:AV60)</f>
        <v>425</v>
      </c>
      <c r="L60" s="30">
        <f>SUM(AW60:AZ60)</f>
        <v>0</v>
      </c>
      <c r="M60" s="30">
        <f>SUM(BA60:BD60)</f>
        <v>0</v>
      </c>
      <c r="N60" s="30">
        <f>SUM(BE60:BH60)</f>
        <v>0</v>
      </c>
      <c r="O60" s="30">
        <f>SUM(BI60:BL60)</f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>+A60+1</f>
        <v>55</v>
      </c>
      <c r="B61" t="s">
        <v>1101</v>
      </c>
      <c r="C61" t="s">
        <v>30</v>
      </c>
      <c r="G61" s="31">
        <f>SUM(AK61:GH61)</f>
        <v>812</v>
      </c>
      <c r="H61" s="31"/>
      <c r="I61" s="30">
        <f>SUM(AK61:AN61)</f>
        <v>12</v>
      </c>
      <c r="J61" s="30">
        <f>SUM(AO61:AR61)</f>
        <v>112</v>
      </c>
      <c r="K61" s="30">
        <f>SUM(AS61:AV61)</f>
        <v>355</v>
      </c>
      <c r="L61" s="30">
        <f>SUM(AW61:AZ61)</f>
        <v>333</v>
      </c>
      <c r="M61" s="30">
        <f>SUM(BA61:BD61)</f>
        <v>0</v>
      </c>
      <c r="N61" s="30">
        <f>SUM(BE61:BH61)</f>
        <v>0</v>
      </c>
      <c r="O61" s="30">
        <f>SUM(BI61:BL61)</f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>+A61+1</f>
        <v>56</v>
      </c>
      <c r="B62" t="s">
        <v>1110</v>
      </c>
      <c r="C62" t="s">
        <v>30</v>
      </c>
      <c r="G62" s="31">
        <f>SUM(AK62:GH62)</f>
        <v>765</v>
      </c>
      <c r="H62" s="31"/>
      <c r="I62" s="30">
        <f>SUM(AK62:AN62)</f>
        <v>188</v>
      </c>
      <c r="J62" s="30">
        <f>SUM(AO62:AR62)</f>
        <v>172</v>
      </c>
      <c r="K62" s="30">
        <f>SUM(AS62:AV62)</f>
        <v>205</v>
      </c>
      <c r="L62" s="30">
        <f>SUM(AW62:AZ62)</f>
        <v>200</v>
      </c>
      <c r="M62" s="30">
        <f>SUM(BA62:BD62)</f>
        <v>0</v>
      </c>
      <c r="N62" s="30">
        <f>SUM(BE62:BH62)</f>
        <v>0</v>
      </c>
      <c r="O62" s="30">
        <f>SUM(BI62:BL62)</f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>+A62+1</f>
        <v>57</v>
      </c>
      <c r="B63" t="s">
        <v>1112</v>
      </c>
      <c r="C63" t="s">
        <v>30</v>
      </c>
      <c r="G63" s="31">
        <f>SUM(AK63:GH63)</f>
        <v>658</v>
      </c>
      <c r="H63" s="31"/>
      <c r="I63" s="30">
        <f>SUM(AK63:AN63)</f>
        <v>105</v>
      </c>
      <c r="J63" s="30">
        <f>SUM(AO63:AR63)</f>
        <v>164</v>
      </c>
      <c r="K63" s="30">
        <f>SUM(AS63:AV63)</f>
        <v>194</v>
      </c>
      <c r="L63" s="30">
        <f>SUM(AW63:AZ63)</f>
        <v>195</v>
      </c>
      <c r="M63" s="30">
        <f>SUM(BA63:BD63)</f>
        <v>0</v>
      </c>
      <c r="N63" s="30">
        <f>SUM(BE63:BH63)</f>
        <v>0</v>
      </c>
      <c r="O63" s="30">
        <f>SUM(BI63:BL63)</f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>+A63+1</f>
        <v>58</v>
      </c>
      <c r="B64" t="s">
        <v>1111</v>
      </c>
      <c r="C64" t="s">
        <v>30</v>
      </c>
      <c r="G64" s="31">
        <f>SUM(AK64:GH64)</f>
        <v>412</v>
      </c>
      <c r="H64" s="31"/>
      <c r="I64" s="30">
        <f>SUM(AK64:AN64)</f>
        <v>52</v>
      </c>
      <c r="J64" s="30">
        <f>SUM(AO64:AR64)</f>
        <v>104</v>
      </c>
      <c r="K64" s="30">
        <f>SUM(AS64:AV64)</f>
        <v>138</v>
      </c>
      <c r="L64" s="30">
        <f>SUM(AW64:AZ64)</f>
        <v>118</v>
      </c>
      <c r="M64" s="30">
        <f>SUM(BA64:BD64)</f>
        <v>0</v>
      </c>
      <c r="N64" s="30">
        <f>SUM(BE64:BH64)</f>
        <v>0</v>
      </c>
      <c r="O64" s="30">
        <f>SUM(BI64:BL64)</f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>+A64+1</f>
        <v>59</v>
      </c>
      <c r="B65" t="s">
        <v>639</v>
      </c>
      <c r="C65" t="s">
        <v>20</v>
      </c>
      <c r="G65" s="31">
        <f>SUM(AK65:GH65)</f>
        <v>394.59999999999991</v>
      </c>
      <c r="H65" s="31"/>
      <c r="I65" s="30">
        <f>SUM(AK65:AN65)</f>
        <v>53.399999999999991</v>
      </c>
      <c r="J65" s="30">
        <f>SUM(AO65:AR65)</f>
        <v>139.69999999999999</v>
      </c>
      <c r="K65" s="30">
        <f>SUM(AS65:AV65)</f>
        <v>201.5</v>
      </c>
      <c r="L65" s="30">
        <f>SUM(AW65:AZ65)</f>
        <v>0</v>
      </c>
      <c r="M65" s="30">
        <f>SUM(BA65:BD65)</f>
        <v>0</v>
      </c>
      <c r="N65" s="30">
        <f>SUM(BE65:BH65)</f>
        <v>0</v>
      </c>
      <c r="O65" s="30">
        <f>SUM(BI65:BL65)</f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>+A65+1</f>
        <v>60</v>
      </c>
      <c r="B66" t="s">
        <v>1107</v>
      </c>
      <c r="C66" t="s">
        <v>30</v>
      </c>
      <c r="G66" s="31">
        <f>SUM(AK66:GH66)</f>
        <v>28</v>
      </c>
      <c r="H66" s="31"/>
      <c r="I66" s="30">
        <f>SUM(AK66:AN66)</f>
        <v>28</v>
      </c>
      <c r="J66" s="30">
        <f>SUM(AO66:AR66)</f>
        <v>0</v>
      </c>
      <c r="K66" s="30">
        <f>SUM(AS66:AV66)</f>
        <v>0</v>
      </c>
      <c r="L66" s="30">
        <f>SUM(AW66:AZ66)</f>
        <v>0</v>
      </c>
      <c r="M66" s="30">
        <f>SUM(BA66:BD66)</f>
        <v>0</v>
      </c>
      <c r="N66" s="30">
        <f>SUM(BE66:BH66)</f>
        <v>0</v>
      </c>
      <c r="O66" s="30">
        <f>SUM(BI66:BL66)</f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1053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1418</v>
      </c>
      <c r="C78" t="s">
        <v>32</v>
      </c>
      <c r="D78" t="s">
        <v>1385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1417</v>
      </c>
      <c r="C79" t="s">
        <v>24</v>
      </c>
      <c r="D79" t="s">
        <v>1385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1">SUM(AO79:AR79)</f>
        <v>788</v>
      </c>
      <c r="K79" s="30">
        <f t="shared" ref="K79" si="2">SUM(AS79:AV79)</f>
        <v>1400</v>
      </c>
      <c r="L79" s="30">
        <f t="shared" ref="L79" si="3">SUM(AW79:AZ79)</f>
        <v>1662</v>
      </c>
      <c r="M79" s="30">
        <f t="shared" ref="M79" si="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1388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1388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Main!D137+1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1"/>
  <sheetViews>
    <sheetView zoomScale="145" zoomScaleNormal="145" workbookViewId="0">
      <pane xSplit="2" ySplit="2" topLeftCell="C105" activePane="bottomRight" state="frozen"/>
      <selection pane="topRight" activeCell="C1" sqref="C1"/>
      <selection pane="bottomLeft" activeCell="A3" sqref="A3"/>
      <selection pane="bottomRight" activeCell="B130" sqref="B130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1003</v>
      </c>
      <c r="C19">
        <v>2020</v>
      </c>
      <c r="E19" t="s">
        <v>602</v>
      </c>
      <c r="F19">
        <v>150</v>
      </c>
      <c r="H19" s="38">
        <v>44657</v>
      </c>
      <c r="I19" t="s">
        <v>1004</v>
      </c>
    </row>
    <row r="20" spans="2:9" x14ac:dyDescent="0.2">
      <c r="B20" t="s">
        <v>486</v>
      </c>
    </row>
    <row r="21" spans="2:9" x14ac:dyDescent="0.2">
      <c r="B21" t="s">
        <v>1114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8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8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8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8">
        <v>44118</v>
      </c>
    </row>
    <row r="26" spans="2:9" x14ac:dyDescent="0.2">
      <c r="H26" s="38"/>
    </row>
    <row r="27" spans="2:9" x14ac:dyDescent="0.2">
      <c r="B27" t="s">
        <v>392</v>
      </c>
      <c r="E27" t="s">
        <v>1038</v>
      </c>
      <c r="F27">
        <v>145</v>
      </c>
      <c r="G27" t="s">
        <v>1039</v>
      </c>
      <c r="H27" s="38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1040</v>
      </c>
      <c r="H28" s="38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1684</v>
      </c>
      <c r="H31" s="38">
        <v>44601</v>
      </c>
    </row>
    <row r="33" spans="2:8" x14ac:dyDescent="0.2">
      <c r="B33" t="s">
        <v>1031</v>
      </c>
      <c r="E33" t="s">
        <v>602</v>
      </c>
      <c r="F33">
        <v>75</v>
      </c>
      <c r="G33" t="s">
        <v>1032</v>
      </c>
      <c r="H33" s="38">
        <v>45308</v>
      </c>
    </row>
    <row r="34" spans="2:8" x14ac:dyDescent="0.2">
      <c r="B34" t="s">
        <v>1033</v>
      </c>
      <c r="E34" t="s">
        <v>393</v>
      </c>
      <c r="F34">
        <v>75</v>
      </c>
      <c r="G34" t="s">
        <v>1034</v>
      </c>
      <c r="H34" s="38">
        <v>45314</v>
      </c>
    </row>
    <row r="35" spans="2:8" x14ac:dyDescent="0.2">
      <c r="B35" t="s">
        <v>1115</v>
      </c>
      <c r="H35" s="38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1010</v>
      </c>
      <c r="C41">
        <v>2021</v>
      </c>
      <c r="F41">
        <v>20</v>
      </c>
      <c r="H41" s="38">
        <v>45030</v>
      </c>
    </row>
    <row r="42" spans="2:8" x14ac:dyDescent="0.2">
      <c r="B42" t="s">
        <v>1011</v>
      </c>
      <c r="C42">
        <v>2020</v>
      </c>
      <c r="F42">
        <v>20</v>
      </c>
      <c r="H42" s="38">
        <v>44987</v>
      </c>
    </row>
    <row r="43" spans="2:8" x14ac:dyDescent="0.2">
      <c r="B43" t="s">
        <v>1009</v>
      </c>
    </row>
    <row r="44" spans="2:8" x14ac:dyDescent="0.2">
      <c r="B44" t="s">
        <v>1012</v>
      </c>
      <c r="C44" s="13">
        <v>44188</v>
      </c>
      <c r="F44">
        <v>19</v>
      </c>
      <c r="H44" s="38">
        <v>44545</v>
      </c>
    </row>
    <row r="45" spans="2:8" x14ac:dyDescent="0.2">
      <c r="B45" t="s">
        <v>1036</v>
      </c>
      <c r="C45" s="13"/>
      <c r="E45" t="s">
        <v>325</v>
      </c>
      <c r="F45">
        <v>16.8</v>
      </c>
      <c r="G45" t="s">
        <v>1037</v>
      </c>
      <c r="H45" s="38">
        <v>45349</v>
      </c>
    </row>
    <row r="46" spans="2:8" x14ac:dyDescent="0.2">
      <c r="B46" t="s">
        <v>1181</v>
      </c>
      <c r="C46" s="13"/>
      <c r="H46" s="38"/>
    </row>
    <row r="47" spans="2:8" x14ac:dyDescent="0.2">
      <c r="B47" t="s">
        <v>1029</v>
      </c>
      <c r="C47" s="13"/>
      <c r="E47" t="s">
        <v>325</v>
      </c>
      <c r="F47">
        <v>14</v>
      </c>
      <c r="G47" t="s">
        <v>1030</v>
      </c>
      <c r="H47" s="38">
        <v>45307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5" spans="2:9" x14ac:dyDescent="0.2">
      <c r="B125" t="s">
        <v>1652</v>
      </c>
    </row>
    <row r="126" spans="2:9" x14ac:dyDescent="0.2">
      <c r="B126" t="s">
        <v>1653</v>
      </c>
    </row>
    <row r="127" spans="2:9" x14ac:dyDescent="0.2">
      <c r="B127" t="s">
        <v>1674</v>
      </c>
      <c r="I127" t="s">
        <v>1675</v>
      </c>
    </row>
    <row r="128" spans="2:9" x14ac:dyDescent="0.2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  <row r="129" spans="2:2" x14ac:dyDescent="0.2">
      <c r="B129" t="s">
        <v>1680</v>
      </c>
    </row>
    <row r="130" spans="2:2" x14ac:dyDescent="0.2">
      <c r="B130" t="s">
        <v>1686</v>
      </c>
    </row>
    <row r="131" spans="2:2" x14ac:dyDescent="0.2">
      <c r="B131" t="s">
        <v>1681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7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C117" sqref="C117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([176]Main!$J$5-[176]Main!$J$6)/HKD</f>
        <v>991.71512820512828</v>
      </c>
      <c r="G76" s="6">
        <f>+E76-F76</f>
        <v>23523.572694544873</v>
      </c>
      <c r="H76" s="3" t="s">
        <v>301</v>
      </c>
      <c r="I76" s="6">
        <f>+[176]Main!$J$3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1411</v>
      </c>
      <c r="C101" t="s">
        <v>1410</v>
      </c>
      <c r="D101">
        <v>7000</v>
      </c>
      <c r="E101">
        <v>2001</v>
      </c>
    </row>
    <row r="102" spans="2:5" x14ac:dyDescent="0.2">
      <c r="B102" t="s">
        <v>1359</v>
      </c>
      <c r="C102" t="s">
        <v>1205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1369</v>
      </c>
      <c r="C104" t="s">
        <v>34</v>
      </c>
      <c r="D104">
        <v>1600</v>
      </c>
      <c r="E104">
        <v>2021</v>
      </c>
    </row>
    <row r="105" spans="2:5" x14ac:dyDescent="0.2">
      <c r="B105" t="s">
        <v>1664</v>
      </c>
      <c r="C105" t="s">
        <v>37</v>
      </c>
      <c r="D105">
        <v>1300</v>
      </c>
      <c r="E105">
        <v>2006</v>
      </c>
    </row>
    <row r="106" spans="2:5" x14ac:dyDescent="0.2">
      <c r="B106" t="s">
        <v>1367</v>
      </c>
      <c r="C106" t="s">
        <v>34</v>
      </c>
      <c r="D106">
        <v>993</v>
      </c>
      <c r="E106">
        <v>2021</v>
      </c>
    </row>
    <row r="107" spans="2:5" x14ac:dyDescent="0.2">
      <c r="B107" t="s">
        <v>1358</v>
      </c>
      <c r="C107" t="s">
        <v>32</v>
      </c>
    </row>
    <row r="108" spans="2:5" x14ac:dyDescent="0.2">
      <c r="B108" t="s">
        <v>1366</v>
      </c>
      <c r="C108" t="s">
        <v>34</v>
      </c>
    </row>
    <row r="109" spans="2:5" x14ac:dyDescent="0.2">
      <c r="B109" t="s">
        <v>1368</v>
      </c>
      <c r="C109" t="s">
        <v>34</v>
      </c>
    </row>
    <row r="110" spans="2:5" x14ac:dyDescent="0.2">
      <c r="B110" t="s">
        <v>1439</v>
      </c>
      <c r="C110" t="s">
        <v>1440</v>
      </c>
    </row>
    <row r="111" spans="2:5" x14ac:dyDescent="0.2">
      <c r="B111" t="s">
        <v>1441</v>
      </c>
      <c r="C111" t="s">
        <v>14</v>
      </c>
    </row>
    <row r="112" spans="2:5" x14ac:dyDescent="0.2">
      <c r="B112" t="s">
        <v>673</v>
      </c>
      <c r="C112" t="s">
        <v>1255</v>
      </c>
      <c r="E112" s="13">
        <v>45520</v>
      </c>
    </row>
    <row r="113" spans="2:3" x14ac:dyDescent="0.2">
      <c r="B113" t="s">
        <v>1654</v>
      </c>
      <c r="C113" t="s">
        <v>1655</v>
      </c>
    </row>
    <row r="114" spans="2:3" x14ac:dyDescent="0.2">
      <c r="B114" t="s">
        <v>1665</v>
      </c>
      <c r="C114" t="s">
        <v>39</v>
      </c>
    </row>
    <row r="115" spans="2:3" x14ac:dyDescent="0.2">
      <c r="B115" t="s">
        <v>1682</v>
      </c>
      <c r="C115" t="s">
        <v>18</v>
      </c>
    </row>
    <row r="116" spans="2:3" x14ac:dyDescent="0.2">
      <c r="B116" t="s">
        <v>1683</v>
      </c>
      <c r="C116" t="s">
        <v>18</v>
      </c>
    </row>
    <row r="117" spans="2:3" x14ac:dyDescent="0.2">
      <c r="B117" t="s">
        <v>1687</v>
      </c>
      <c r="C117" t="s">
        <v>14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2025-01-19T01:21:36Z</dcterms:modified>
</cp:coreProperties>
</file>