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EDD27356-0415-0649-A5D1-D24B2F4A1003}" xr6:coauthVersionLast="47" xr6:coauthVersionMax="47" xr10:uidLastSave="{00000000-0000-0000-0000-000000000000}"/>
  <bookViews>
    <workbookView xWindow="-18160" yWindow="-20380" windowWidth="15700" windowHeight="17780" activeTab="1" xr2:uid="{FE36D645-8410-4180-9CAC-35B704723A8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K16" i="2"/>
  <c r="G16" i="2"/>
  <c r="G9" i="2"/>
  <c r="G10" i="2" s="1"/>
  <c r="G12" i="2" s="1"/>
  <c r="K9" i="2"/>
  <c r="K10" i="2" s="1"/>
  <c r="K12" i="2" s="1"/>
  <c r="L4" i="1"/>
  <c r="L7" i="1" l="1"/>
  <c r="K17" i="2"/>
  <c r="K19" i="2" s="1"/>
  <c r="K21" i="2" s="1"/>
  <c r="K22" i="2" s="1"/>
  <c r="G17" i="2"/>
  <c r="G19" i="2" s="1"/>
  <c r="G21" i="2" s="1"/>
  <c r="G22" i="2" s="1"/>
</calcChain>
</file>

<file path=xl/sharedStrings.xml><?xml version="1.0" encoding="utf-8"?>
<sst xmlns="http://schemas.openxmlformats.org/spreadsheetml/2006/main" count="80" uniqueCount="72">
  <si>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</si>
  <si>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</si>
  <si>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</si>
  <si>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</si>
  <si>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</si>
  <si>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</si>
  <si>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</si>
  <si>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</si>
  <si>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</si>
  <si>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</si>
  <si>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</si>
  <si>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Economics</t>
  </si>
  <si>
    <t>bamlanivimab</t>
  </si>
  <si>
    <t>bebtelovimab</t>
  </si>
  <si>
    <t>COVID-19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</si>
  <si>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</si>
  <si>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</si>
  <si>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</si>
  <si>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</si>
  <si>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</si>
  <si>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</si>
  <si>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</si>
  <si>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</si>
  <si>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</si>
  <si>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</si>
  <si>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</si>
  <si>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</si>
  <si>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</si>
  <si>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Royalty</t>
  </si>
  <si>
    <t>Other</t>
  </si>
  <si>
    <t>COGS</t>
  </si>
  <si>
    <t>Gross Margin</t>
  </si>
  <si>
    <t>R&amp;D</t>
  </si>
  <si>
    <t>S&amp;M</t>
  </si>
  <si>
    <t>G&amp;A</t>
  </si>
  <si>
    <t>OpInc</t>
  </si>
  <si>
    <t>OpEx</t>
  </si>
  <si>
    <t>Pretax</t>
  </si>
  <si>
    <t>Taxes</t>
  </si>
  <si>
    <t>Net Income</t>
  </si>
  <si>
    <t>EPS</t>
  </si>
  <si>
    <t>Program Starts</t>
  </si>
  <si>
    <t>Clinical Programs</t>
  </si>
  <si>
    <t>Partners</t>
  </si>
  <si>
    <t>Total Programs</t>
  </si>
  <si>
    <t>Empirico</t>
  </si>
  <si>
    <t>LLY</t>
  </si>
  <si>
    <t>Everest Medicines</t>
  </si>
  <si>
    <t>Moderna</t>
  </si>
  <si>
    <t>Q224</t>
  </si>
  <si>
    <t>ABCL635</t>
  </si>
  <si>
    <t>ABCL575</t>
  </si>
  <si>
    <t>ABD-147</t>
  </si>
  <si>
    <t>Invetx</t>
  </si>
  <si>
    <t>OX40L</t>
  </si>
  <si>
    <t>Atopic Dermatitis</t>
  </si>
  <si>
    <t>Lilly</t>
  </si>
  <si>
    <t>Biogen</t>
  </si>
  <si>
    <t>DLL3</t>
  </si>
  <si>
    <t>Abdera</t>
  </si>
  <si>
    <t>PSMA/CD3</t>
  </si>
  <si>
    <t>B7-H4/CD3</t>
  </si>
  <si>
    <t>CD19/CD3</t>
  </si>
  <si>
    <t>Q123</t>
  </si>
  <si>
    <t>Q223</t>
  </si>
  <si>
    <t>Q323</t>
  </si>
  <si>
    <t>Q423</t>
  </si>
  <si>
    <t>Q124</t>
  </si>
  <si>
    <t>Q324</t>
  </si>
  <si>
    <t>Q424</t>
  </si>
  <si>
    <t>Phase</t>
  </si>
  <si>
    <t>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</si>
</sst>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B118-86A5-4BB4-B0F5-DF5AB0939AE2}">
  <dimension ref="B2:M17"/>
  <sheetViews>
    <sheetView zoomScale="110" zoomScaleNormal="110" workbookViewId="0">
      <selection activeCell="F9" sqref="F9"/>
    </sheetView>
  </sheetViews>
  <sheetFormatPr baseColWidth="10" defaultColWidth="8.83203125" defaultRowHeight="13" x14ac:dyDescent="0.15"/>
  <cols>
    <col min="1" max="1" width="4.1640625" customWidth="1"/>
    <col min="3" max="3" width="12.1640625" bestFit="1" customWidth="1"/>
    <col min="11" max="11" width="8" customWidth="1"/>
    <col min="12" max="12" width="6.1640625" customWidth="1"/>
    <col min="13" max="13" width="7" customWidth="1"/>
  </cols>
  <sheetData>
    <row r="2" spans="2:13" x14ac:dyDescent="0.15"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/>
      <c r="H2" s="11"/>
      <c r="K2" t="s">
        <v>0</v>
      </c>
      <c r="L2" s="1">
        <v>2.38</v>
      </c>
    </row>
    <row r="3" spans="2:13" x14ac:dyDescent="0.15">
      <c r="B3" s="12"/>
      <c r="C3" s="13" t="s">
        <v>12</v>
      </c>
      <c r="D3" s="13" t="s">
        <v>14</v>
      </c>
      <c r="E3" s="13"/>
      <c r="F3" s="13" t="s">
        <v>46</v>
      </c>
      <c r="G3" s="13"/>
      <c r="H3" s="14"/>
      <c r="K3" t="s">
        <v>1</v>
      </c>
      <c r="L3" s="3">
        <v>294.66553199999998</v>
      </c>
      <c r="M3" s="2" t="s">
        <v>49</v>
      </c>
    </row>
    <row r="4" spans="2:13" x14ac:dyDescent="0.15">
      <c r="B4" s="12"/>
      <c r="C4" s="13" t="s">
        <v>13</v>
      </c>
      <c r="D4" s="13" t="s">
        <v>14</v>
      </c>
      <c r="E4" s="13"/>
      <c r="F4" s="13" t="s">
        <v>46</v>
      </c>
      <c r="G4" s="13"/>
      <c r="H4" s="14"/>
      <c r="K4" t="s">
        <v>2</v>
      </c>
      <c r="L4" s="3">
        <f>+L2*L3</f>
        <v>701.30396615999996</v>
      </c>
      <c r="M4" s="2"/>
    </row>
    <row r="5" spans="2:13" x14ac:dyDescent="0.15">
      <c r="B5" s="9"/>
      <c r="C5" s="10"/>
      <c r="D5" s="10"/>
      <c r="E5" s="10"/>
      <c r="F5" s="10"/>
      <c r="G5" s="10" t="s">
        <v>70</v>
      </c>
      <c r="H5" s="11"/>
      <c r="K5" t="s">
        <v>3</v>
      </c>
      <c r="L5" s="3">
        <f>760.585+25+65.938</f>
        <v>851.52300000000002</v>
      </c>
      <c r="M5" s="2" t="s">
        <v>49</v>
      </c>
    </row>
    <row r="6" spans="2:13" x14ac:dyDescent="0.15">
      <c r="B6" s="12" t="s">
        <v>50</v>
      </c>
      <c r="C6" s="13"/>
      <c r="D6" s="13"/>
      <c r="E6" s="13"/>
      <c r="F6" s="13"/>
      <c r="G6" s="13" t="s">
        <v>71</v>
      </c>
      <c r="H6" s="14"/>
      <c r="K6" t="s">
        <v>4</v>
      </c>
      <c r="L6" s="3">
        <v>0</v>
      </c>
      <c r="M6" s="2" t="s">
        <v>49</v>
      </c>
    </row>
    <row r="7" spans="2:13" x14ac:dyDescent="0.15">
      <c r="B7" s="12" t="s">
        <v>51</v>
      </c>
      <c r="C7" s="13"/>
      <c r="D7" s="18" t="s">
        <v>55</v>
      </c>
      <c r="E7" s="13" t="s">
        <v>54</v>
      </c>
      <c r="F7" s="13"/>
      <c r="G7" s="18" t="s">
        <v>71</v>
      </c>
      <c r="H7" s="14"/>
      <c r="K7" t="s">
        <v>5</v>
      </c>
      <c r="L7" s="3">
        <f>+L4-L5+L6</f>
        <v>-150.21903384000007</v>
      </c>
    </row>
    <row r="8" spans="2:13" x14ac:dyDescent="0.15">
      <c r="B8" s="12"/>
      <c r="C8" s="13"/>
      <c r="D8" s="13"/>
      <c r="E8" s="13"/>
      <c r="F8" s="13" t="s">
        <v>45</v>
      </c>
      <c r="G8" s="13"/>
      <c r="H8" s="14"/>
    </row>
    <row r="9" spans="2:13" x14ac:dyDescent="0.15">
      <c r="B9" s="12"/>
      <c r="C9" s="13"/>
      <c r="D9" s="13"/>
      <c r="E9" s="13"/>
      <c r="F9" s="13" t="s">
        <v>47</v>
      </c>
      <c r="G9" s="13"/>
      <c r="H9" s="14"/>
    </row>
    <row r="10" spans="2:13" x14ac:dyDescent="0.15">
      <c r="B10" s="12"/>
      <c r="C10" s="13"/>
      <c r="D10" s="13"/>
      <c r="E10" s="13"/>
      <c r="F10" s="13" t="s">
        <v>48</v>
      </c>
      <c r="G10" s="13"/>
      <c r="H10" s="14"/>
    </row>
    <row r="11" spans="2:13" x14ac:dyDescent="0.15">
      <c r="B11" s="12" t="s">
        <v>52</v>
      </c>
      <c r="C11" s="13"/>
      <c r="D11" s="13"/>
      <c r="E11" s="13" t="s">
        <v>58</v>
      </c>
      <c r="F11" s="18" t="s">
        <v>59</v>
      </c>
      <c r="G11" s="13"/>
      <c r="H11" s="14"/>
    </row>
    <row r="12" spans="2:13" x14ac:dyDescent="0.15">
      <c r="B12" s="12"/>
      <c r="C12" s="13"/>
      <c r="D12" s="13"/>
      <c r="E12" s="13"/>
      <c r="F12" s="18" t="s">
        <v>53</v>
      </c>
      <c r="G12" s="13"/>
      <c r="H12" s="14"/>
    </row>
    <row r="13" spans="2:13" x14ac:dyDescent="0.15">
      <c r="B13" s="12"/>
      <c r="C13" s="13"/>
      <c r="D13" s="13"/>
      <c r="E13" s="13"/>
      <c r="F13" s="18" t="s">
        <v>57</v>
      </c>
      <c r="G13" s="13"/>
      <c r="H13" s="14"/>
    </row>
    <row r="14" spans="2:13" x14ac:dyDescent="0.15">
      <c r="B14" s="12"/>
      <c r="C14" s="13"/>
      <c r="D14" s="13"/>
      <c r="E14" s="13" t="s">
        <v>60</v>
      </c>
      <c r="F14" s="18"/>
      <c r="G14" s="13"/>
      <c r="H14" s="14"/>
    </row>
    <row r="15" spans="2:13" x14ac:dyDescent="0.15">
      <c r="B15" s="12"/>
      <c r="C15" s="13"/>
      <c r="D15" s="13"/>
      <c r="E15" s="13" t="s">
        <v>61</v>
      </c>
      <c r="F15" s="18"/>
      <c r="G15" s="13"/>
      <c r="H15" s="14"/>
    </row>
    <row r="16" spans="2:13" x14ac:dyDescent="0.15">
      <c r="B16" s="12"/>
      <c r="C16" s="13"/>
      <c r="D16" s="13"/>
      <c r="E16" s="18" t="s">
        <v>62</v>
      </c>
      <c r="F16" s="18"/>
      <c r="G16" s="13"/>
      <c r="H16" s="14"/>
    </row>
    <row r="17" spans="2:8" x14ac:dyDescent="0.15">
      <c r="B17" s="15"/>
      <c r="C17" s="16"/>
      <c r="D17" s="16"/>
      <c r="E17" s="16"/>
      <c r="F17" s="16" t="s">
        <v>56</v>
      </c>
      <c r="G17" s="16"/>
      <c r="H1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F2CB-B771-4FC8-9F4E-8864AF060D69}">
  <dimension ref="A1:V23"/>
  <sheetViews>
    <sheetView tabSelected="1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Q6" sqref="Q6"/>
    </sheetView>
  </sheetViews>
  <sheetFormatPr baseColWidth="10" defaultColWidth="8.83203125" defaultRowHeight="13" x14ac:dyDescent="0.15"/>
  <cols>
    <col min="1" max="1" width="5" bestFit="1" customWidth="1"/>
    <col min="2" max="2" width="15.6640625" bestFit="1" customWidth="1"/>
    <col min="3" max="14" width="9.1640625" style="2"/>
  </cols>
  <sheetData>
    <row r="1" spans="1:22" x14ac:dyDescent="0.15">
      <c r="A1" s="8" t="s">
        <v>15</v>
      </c>
    </row>
    <row r="2" spans="1:22" x14ac:dyDescent="0.15"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6</v>
      </c>
      <c r="L2" s="2" t="s">
        <v>25</v>
      </c>
      <c r="M2" s="2" t="s">
        <v>26</v>
      </c>
      <c r="N2" s="2" t="s">
        <v>27</v>
      </c>
      <c r="O2" s="2" t="s">
        <v>63</v>
      </c>
      <c r="P2" s="2" t="s">
        <v>64</v>
      </c>
      <c r="Q2" s="2" t="s">
        <v>65</v>
      </c>
      <c r="R2" s="2" t="s">
        <v>66</v>
      </c>
      <c r="S2" s="2" t="s">
        <v>67</v>
      </c>
      <c r="T2" s="2" t="s">
        <v>49</v>
      </c>
      <c r="U2" s="2" t="s">
        <v>68</v>
      </c>
      <c r="V2" s="2" t="s">
        <v>69</v>
      </c>
    </row>
    <row r="3" spans="1:22" x14ac:dyDescent="0.15">
      <c r="B3" t="s">
        <v>43</v>
      </c>
      <c r="G3" s="2">
        <v>29</v>
      </c>
      <c r="K3" s="2">
        <v>36</v>
      </c>
    </row>
    <row r="4" spans="1:22" x14ac:dyDescent="0.15">
      <c r="B4" t="s">
        <v>44</v>
      </c>
      <c r="G4" s="2">
        <v>119</v>
      </c>
      <c r="K4" s="2">
        <v>158</v>
      </c>
    </row>
    <row r="5" spans="1:22" x14ac:dyDescent="0.15">
      <c r="B5" t="s">
        <v>41</v>
      </c>
      <c r="G5" s="2">
        <v>54</v>
      </c>
      <c r="K5" s="2">
        <v>84</v>
      </c>
    </row>
    <row r="6" spans="1:22" x14ac:dyDescent="0.15">
      <c r="B6" t="s">
        <v>42</v>
      </c>
      <c r="G6" s="2">
        <v>1</v>
      </c>
      <c r="K6" s="2">
        <v>6</v>
      </c>
      <c r="M6" s="2">
        <v>7</v>
      </c>
      <c r="N6" s="2">
        <v>8</v>
      </c>
      <c r="O6">
        <v>9</v>
      </c>
      <c r="Q6">
        <v>10</v>
      </c>
      <c r="R6">
        <v>13</v>
      </c>
      <c r="S6">
        <v>13</v>
      </c>
      <c r="T6">
        <v>14</v>
      </c>
    </row>
    <row r="8" spans="1:22" s="3" customFormat="1" x14ac:dyDescent="0.15">
      <c r="B8" s="3" t="s">
        <v>28</v>
      </c>
      <c r="C8" s="4"/>
      <c r="D8" s="4"/>
      <c r="E8" s="4"/>
      <c r="F8" s="4"/>
      <c r="G8" s="4">
        <v>171.49600000000001</v>
      </c>
      <c r="H8" s="4"/>
      <c r="I8" s="4"/>
      <c r="J8" s="4"/>
      <c r="K8" s="4">
        <v>307.017</v>
      </c>
      <c r="L8" s="4"/>
      <c r="M8" s="4"/>
      <c r="N8" s="4"/>
    </row>
    <row r="9" spans="1:22" s="3" customFormat="1" x14ac:dyDescent="0.15">
      <c r="B9" s="3" t="s">
        <v>29</v>
      </c>
      <c r="C9" s="4"/>
      <c r="D9" s="4"/>
      <c r="E9" s="4"/>
      <c r="F9" s="4"/>
      <c r="G9" s="4">
        <f>3.986+20.259+7</f>
        <v>31.245000000000001</v>
      </c>
      <c r="H9" s="4"/>
      <c r="I9" s="4"/>
      <c r="J9" s="4"/>
      <c r="K9" s="4">
        <f>9.333+0.231</f>
        <v>9.5640000000000001</v>
      </c>
      <c r="L9" s="4"/>
      <c r="M9" s="4"/>
      <c r="N9" s="4"/>
    </row>
    <row r="10" spans="1:22" s="5" customFormat="1" x14ac:dyDescent="0.15">
      <c r="B10" s="5" t="s">
        <v>16</v>
      </c>
      <c r="C10" s="6"/>
      <c r="D10" s="6"/>
      <c r="E10" s="6"/>
      <c r="F10" s="6"/>
      <c r="G10" s="6">
        <f>+G8+G9</f>
        <v>202.74100000000001</v>
      </c>
      <c r="H10" s="6"/>
      <c r="I10" s="6"/>
      <c r="J10" s="6"/>
      <c r="K10" s="6">
        <f>+K8+K9</f>
        <v>316.58100000000002</v>
      </c>
      <c r="L10" s="6"/>
      <c r="M10" s="6"/>
      <c r="N10" s="6"/>
    </row>
    <row r="11" spans="1:22" s="3" customFormat="1" x14ac:dyDescent="0.15">
      <c r="B11" s="3" t="s">
        <v>30</v>
      </c>
      <c r="C11" s="4"/>
      <c r="D11" s="4"/>
      <c r="E11" s="4"/>
      <c r="F11" s="4"/>
      <c r="G11" s="4">
        <v>20.010000000000002</v>
      </c>
      <c r="H11" s="4"/>
      <c r="I11" s="4"/>
      <c r="J11" s="4"/>
      <c r="K11" s="4">
        <v>44.637</v>
      </c>
      <c r="L11" s="4"/>
      <c r="M11" s="4"/>
      <c r="N11" s="4"/>
    </row>
    <row r="12" spans="1:22" s="3" customFormat="1" x14ac:dyDescent="0.15">
      <c r="B12" s="3" t="s">
        <v>31</v>
      </c>
      <c r="C12" s="4"/>
      <c r="D12" s="4"/>
      <c r="E12" s="4"/>
      <c r="F12" s="4"/>
      <c r="G12" s="4">
        <f>+G10-G11</f>
        <v>182.73100000000002</v>
      </c>
      <c r="H12" s="4"/>
      <c r="I12" s="4"/>
      <c r="J12" s="4"/>
      <c r="K12" s="4">
        <f>+K10-K11</f>
        <v>271.94400000000002</v>
      </c>
      <c r="L12" s="4"/>
      <c r="M12" s="4"/>
      <c r="N12" s="4"/>
    </row>
    <row r="13" spans="1:22" s="3" customFormat="1" x14ac:dyDescent="0.15">
      <c r="B13" s="3" t="s">
        <v>32</v>
      </c>
      <c r="C13" s="4"/>
      <c r="D13" s="4"/>
      <c r="E13" s="4"/>
      <c r="F13" s="4"/>
      <c r="G13" s="4">
        <v>12.352</v>
      </c>
      <c r="H13" s="4"/>
      <c r="I13" s="4"/>
      <c r="J13" s="4"/>
      <c r="K13" s="4">
        <v>26.366</v>
      </c>
      <c r="L13" s="4"/>
      <c r="M13" s="4"/>
      <c r="N13" s="4"/>
    </row>
    <row r="14" spans="1:22" s="3" customFormat="1" x14ac:dyDescent="0.15">
      <c r="B14" s="3" t="s">
        <v>33</v>
      </c>
      <c r="C14" s="4"/>
      <c r="D14" s="4"/>
      <c r="E14" s="4"/>
      <c r="F14" s="4"/>
      <c r="G14" s="4">
        <v>2.5779999999999998</v>
      </c>
      <c r="H14" s="4"/>
      <c r="I14" s="4"/>
      <c r="J14" s="4"/>
      <c r="K14" s="4">
        <v>2.37</v>
      </c>
      <c r="L14" s="4"/>
      <c r="M14" s="4"/>
      <c r="N14" s="4"/>
    </row>
    <row r="15" spans="1:22" s="3" customFormat="1" x14ac:dyDescent="0.15">
      <c r="B15" s="3" t="s">
        <v>34</v>
      </c>
      <c r="C15" s="4"/>
      <c r="D15" s="4"/>
      <c r="E15" s="4"/>
      <c r="F15" s="4"/>
      <c r="G15" s="4">
        <v>6.4219999999999997</v>
      </c>
      <c r="H15" s="4"/>
      <c r="I15" s="4"/>
      <c r="J15" s="4"/>
      <c r="K15" s="4">
        <v>14.268000000000001</v>
      </c>
      <c r="L15" s="4"/>
      <c r="M15" s="4"/>
      <c r="N15" s="4"/>
    </row>
    <row r="16" spans="1:22" s="3" customFormat="1" x14ac:dyDescent="0.15">
      <c r="B16" s="3" t="s">
        <v>36</v>
      </c>
      <c r="C16" s="4"/>
      <c r="D16" s="4"/>
      <c r="E16" s="4"/>
      <c r="F16" s="4"/>
      <c r="G16" s="4">
        <f>SUM(G13:G15)</f>
        <v>21.352</v>
      </c>
      <c r="H16" s="4"/>
      <c r="I16" s="4"/>
      <c r="J16" s="4"/>
      <c r="K16" s="4">
        <f>SUM(K13:K15)</f>
        <v>43.004000000000005</v>
      </c>
      <c r="L16" s="4"/>
      <c r="M16" s="4"/>
      <c r="N16" s="4"/>
    </row>
    <row r="17" spans="2:14" s="3" customFormat="1" x14ac:dyDescent="0.15">
      <c r="B17" s="3" t="s">
        <v>35</v>
      </c>
      <c r="C17" s="4"/>
      <c r="D17" s="4"/>
      <c r="E17" s="4"/>
      <c r="F17" s="4"/>
      <c r="G17" s="4">
        <f>+G12-G16</f>
        <v>161.37900000000002</v>
      </c>
      <c r="H17" s="4"/>
      <c r="I17" s="4"/>
      <c r="J17" s="4"/>
      <c r="K17" s="4">
        <f>+K12-K16</f>
        <v>228.94</v>
      </c>
      <c r="L17" s="4"/>
      <c r="M17" s="4"/>
      <c r="N17" s="4"/>
    </row>
    <row r="18" spans="2:14" s="3" customFormat="1" x14ac:dyDescent="0.15">
      <c r="B18" s="3" t="s">
        <v>29</v>
      </c>
      <c r="C18" s="4"/>
      <c r="D18" s="4"/>
      <c r="E18" s="4"/>
      <c r="F18" s="4"/>
      <c r="G18" s="4">
        <v>0.26500000000000001</v>
      </c>
      <c r="H18" s="4"/>
      <c r="I18" s="4"/>
      <c r="J18" s="4"/>
      <c r="K18" s="4">
        <v>0.66500000000000004</v>
      </c>
      <c r="L18" s="4"/>
      <c r="M18" s="4"/>
      <c r="N18" s="4"/>
    </row>
    <row r="19" spans="2:14" s="3" customFormat="1" x14ac:dyDescent="0.15">
      <c r="B19" s="3" t="s">
        <v>37</v>
      </c>
      <c r="C19" s="4"/>
      <c r="D19" s="4"/>
      <c r="E19" s="4"/>
      <c r="F19" s="4"/>
      <c r="G19" s="4">
        <f>+G17+G18</f>
        <v>161.64400000000001</v>
      </c>
      <c r="H19" s="4"/>
      <c r="I19" s="4"/>
      <c r="J19" s="4"/>
      <c r="K19" s="4">
        <f>+K17+K18</f>
        <v>229.60499999999999</v>
      </c>
      <c r="L19" s="4"/>
      <c r="M19" s="4"/>
      <c r="N19" s="4"/>
    </row>
    <row r="20" spans="2:14" s="3" customFormat="1" x14ac:dyDescent="0.15">
      <c r="B20" s="3" t="s">
        <v>38</v>
      </c>
      <c r="C20" s="4"/>
      <c r="D20" s="4"/>
      <c r="E20" s="4"/>
      <c r="F20" s="4"/>
      <c r="G20" s="4">
        <v>44.265999999999998</v>
      </c>
      <c r="H20" s="4"/>
      <c r="I20" s="4"/>
      <c r="J20" s="4"/>
      <c r="K20" s="4">
        <v>62.235999999999997</v>
      </c>
      <c r="L20" s="4"/>
      <c r="M20" s="4"/>
      <c r="N20" s="4"/>
    </row>
    <row r="21" spans="2:14" s="3" customFormat="1" x14ac:dyDescent="0.15">
      <c r="B21" s="3" t="s">
        <v>39</v>
      </c>
      <c r="C21" s="4"/>
      <c r="D21" s="4"/>
      <c r="E21" s="4"/>
      <c r="F21" s="4"/>
      <c r="G21" s="4">
        <f>+G19-G20</f>
        <v>117.37800000000001</v>
      </c>
      <c r="H21" s="4"/>
      <c r="I21" s="4"/>
      <c r="J21" s="4"/>
      <c r="K21" s="4">
        <f>+K19-K20</f>
        <v>167.369</v>
      </c>
      <c r="L21" s="4"/>
      <c r="M21" s="4"/>
      <c r="N21" s="4"/>
    </row>
    <row r="22" spans="2:14" x14ac:dyDescent="0.15">
      <c r="B22" s="3" t="s">
        <v>40</v>
      </c>
      <c r="G22" s="7">
        <f>+G21/G23</f>
        <v>0.36648243184950585</v>
      </c>
      <c r="K22" s="7">
        <f>+K21/K23</f>
        <v>0.53733118082383546</v>
      </c>
    </row>
    <row r="23" spans="2:14" s="3" customFormat="1" x14ac:dyDescent="0.15">
      <c r="B23" s="3" t="s">
        <v>1</v>
      </c>
      <c r="C23" s="4"/>
      <c r="D23" s="4"/>
      <c r="E23" s="4"/>
      <c r="F23" s="4"/>
      <c r="G23" s="4">
        <v>320.28274699999997</v>
      </c>
      <c r="H23" s="4"/>
      <c r="I23" s="4"/>
      <c r="J23" s="4"/>
      <c r="K23" s="4">
        <v>311.48201699999998</v>
      </c>
      <c r="L23" s="4"/>
      <c r="M23" s="4"/>
      <c r="N23" s="4"/>
    </row>
  </sheetData>
  <hyperlinks>
    <hyperlink ref="A1" location="Main!A1" display="Main" xr:uid="{1FABC3B6-F712-41CD-9448-C02FC15754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2022-07-22T12:48:32Z</dcterms:created>
  <dcterms:modified xsi:type="dcterms:W3CDTF">2024-09-06T18:28:24Z</dcterms:modified>
</cp:coreProperties>
</file>