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0841A5-438B-4177-8AC2-19F890824BA5}" xr6:coauthVersionLast="47" xr6:coauthVersionMax="47" xr10:uidLastSave="{00000000-0000-0000-0000-000000000000}"/>
  <bookViews>
    <workbookView xWindow="11415" yWindow="1290" windowWidth="38700" windowHeight="15345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I14" i="6" l="1"/>
  <c r="B139" i="1" l="1"/>
  <c r="B138" i="1"/>
  <c r="G65" i="1"/>
  <c r="J65" i="1"/>
  <c r="F65" i="1" s="1"/>
  <c r="H65" i="1" s="1"/>
  <c r="G63" i="1"/>
  <c r="J63" i="1"/>
  <c r="F63" i="1" s="1"/>
  <c r="H63" i="1" l="1"/>
  <c r="J116" i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8" i="1"/>
  <c r="J68" i="1"/>
  <c r="F68" i="1" s="1"/>
  <c r="H50" i="1" l="1"/>
  <c r="H68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6" i="1"/>
  <c r="F66" i="1" s="1"/>
  <c r="G66" i="1"/>
  <c r="H66" i="1" l="1"/>
  <c r="K9" i="1"/>
  <c r="J11" i="1" l="1"/>
  <c r="G11" i="1"/>
  <c r="G113" i="1" l="1"/>
  <c r="J113" i="1"/>
  <c r="F113" i="1" s="1"/>
  <c r="H113" i="1" l="1"/>
  <c r="G155" i="1"/>
  <c r="J155" i="1"/>
  <c r="F155" i="1" s="1"/>
  <c r="F97" i="1" a="1"/>
  <c r="F97" i="1" s="1"/>
  <c r="H155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1" i="1"/>
  <c r="H58" i="1" l="1"/>
  <c r="H61" i="1"/>
  <c r="G69" i="1"/>
  <c r="J69" i="1"/>
  <c r="F69" i="1" s="1"/>
  <c r="P40" i="1"/>
  <c r="O40" i="1"/>
  <c r="N40" i="1"/>
  <c r="L40" i="1"/>
  <c r="M40" i="1" s="1"/>
  <c r="H69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7" i="1" l="1"/>
  <c r="J157" i="1"/>
  <c r="F157" i="1" s="1"/>
  <c r="J114" i="1"/>
  <c r="F114" i="1" s="1"/>
  <c r="G114" i="1"/>
  <c r="G117" i="1"/>
  <c r="J117" i="1"/>
  <c r="F117" i="1" s="1"/>
  <c r="H157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8" i="1" l="1"/>
  <c r="J168" i="1"/>
  <c r="F168" i="1" s="1"/>
  <c r="G118" i="1"/>
  <c r="J118" i="1"/>
  <c r="F118" i="1" s="1"/>
  <c r="H118" i="1" l="1"/>
  <c r="H16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3" i="1"/>
  <c r="J163" i="1"/>
  <c r="F163" i="1" s="1"/>
  <c r="G67" i="1"/>
  <c r="J67" i="1"/>
  <c r="F67" i="1" s="1"/>
  <c r="H67" i="1" l="1"/>
  <c r="H163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6" i="1"/>
  <c r="F156" i="1"/>
  <c r="H156" i="1" l="1"/>
  <c r="H53" i="1" l="1"/>
  <c r="G115" i="1"/>
  <c r="F115" i="1"/>
  <c r="G154" i="1"/>
  <c r="F154" i="1"/>
  <c r="F28" i="1"/>
  <c r="G28" i="1"/>
  <c r="H115" i="1" l="1"/>
  <c r="H154" i="1"/>
  <c r="H28" i="1"/>
  <c r="G47" i="1"/>
  <c r="H47" i="1" s="1"/>
  <c r="G170" i="1"/>
  <c r="F170" i="1"/>
  <c r="H35" i="1" l="1"/>
  <c r="H170" i="1"/>
  <c r="G62" i="1"/>
  <c r="G19" i="1"/>
  <c r="H62" i="1" l="1"/>
  <c r="H19" i="1"/>
  <c r="F4" i="1"/>
  <c r="G55" i="1" l="1"/>
  <c r="H55" i="1" l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69" i="1"/>
  <c r="F169" i="1"/>
  <c r="G167" i="1"/>
  <c r="F167" i="1"/>
  <c r="G24" i="1"/>
  <c r="G18" i="1"/>
  <c r="F18" i="1"/>
  <c r="G17" i="1"/>
  <c r="H8" i="1"/>
  <c r="H4" i="1"/>
  <c r="H24" i="1" l="1"/>
  <c r="H175" i="1"/>
  <c r="H23" i="1"/>
  <c r="H12" i="1"/>
  <c r="H7" i="1"/>
  <c r="H174" i="1"/>
  <c r="H176" i="1"/>
  <c r="H18" i="1"/>
  <c r="H171" i="1"/>
  <c r="H22" i="1"/>
  <c r="H172" i="1"/>
  <c r="H17" i="1"/>
  <c r="H167" i="1"/>
  <c r="H169" i="1"/>
  <c r="H10" i="1"/>
  <c r="H16" i="1"/>
  <c r="H173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3" i="1" s="1"/>
  <c r="B64" i="1" s="1"/>
  <c r="B65" i="1" s="1"/>
  <c r="B66" i="1" s="1"/>
  <c r="B67" i="1" s="1"/>
  <c r="B68" i="1" s="1"/>
  <c r="B69" i="1" s="1"/>
  <c r="B70" i="1" l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l="1"/>
  <c r="B83" i="1" s="1"/>
  <c r="B8" i="5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4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2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l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6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2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<sst xmlns="http://schemas.openxmlformats.org/spreadsheetml/2006/main" count="881" uniqueCount="679">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</sst>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9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8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RANDBETWEEN(1,B168)</f>
        <v>87</v>
      </c>
    </row>
    <row r="2" spans="1:29" x14ac:dyDescent="0.2">
      <c r="K2" s="9">
        <f>MIN(K4:K61)</f>
        <v>44889</v>
      </c>
      <c r="Q2" s="31" t="s">
        <v>319</v>
      </c>
      <c r="R2" s="31"/>
      <c r="S2" s="31"/>
      <c r="T2" s="31"/>
      <c r="U2" s="31"/>
      <c r="V2" s="31"/>
      <c r="W2" s="31" t="s">
        <v>318</v>
      </c>
      <c r="X2" s="31"/>
      <c r="Y2" s="31"/>
      <c r="Z2" s="31"/>
      <c r="AA2" s="31"/>
      <c r="AB2" s="31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421265.7</v>
      </c>
      <c r="G4" s="6">
        <f>+[1]Main!$Q$5-[1]Main!$Q$6</f>
        <v>-20599</v>
      </c>
      <c r="H4" s="6">
        <f t="shared" ref="H4:H19" si="0">F4-G4</f>
        <v>441864.7</v>
      </c>
      <c r="I4" s="3" t="s">
        <v>673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673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-0.43446665673539508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40.134415605476178</v>
      </c>
      <c r="R5" s="12">
        <f t="shared" si="2"/>
        <v>59.511901253640886</v>
      </c>
      <c r="S5" s="12">
        <f t="shared" si="2"/>
        <v>26.055643179922576</v>
      </c>
      <c r="T5" s="12">
        <f t="shared" si="2"/>
        <v>23.89909144127131</v>
      </c>
      <c r="U5" s="12">
        <f t="shared" si="2"/>
        <v>21.855580396644623</v>
      </c>
      <c r="V5" s="12">
        <f t="shared" si="2"/>
        <v>20.765181083357518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673</v>
      </c>
      <c r="J6" s="6">
        <f>+[3]Main!$K$3</f>
        <v>1768.4805080000001</v>
      </c>
      <c r="K6" s="9">
        <v>45048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536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9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 t="shared" si="5"/>
        <v>55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56</v>
      </c>
      <c r="C65" s="5" t="s">
        <v>619</v>
      </c>
      <c r="D65" t="s">
        <v>620</v>
      </c>
      <c r="E65" s="7">
        <v>176</v>
      </c>
      <c r="F65" s="6">
        <f>E65*J65</f>
        <v>6074.6458080000002</v>
      </c>
      <c r="G65" s="6">
        <f>[55]Main!$L$5-[55]Main!$L$6</f>
        <v>1124.0440000000001</v>
      </c>
      <c r="H65" s="6">
        <f>F65-G65</f>
        <v>4950.6018080000003</v>
      </c>
      <c r="I65" s="3" t="s">
        <v>536</v>
      </c>
      <c r="J65" s="6">
        <f>[55]Main!$L$3</f>
        <v>34.515033000000003</v>
      </c>
      <c r="K65" s="9">
        <v>45008</v>
      </c>
    </row>
    <row r="66" spans="2:11" x14ac:dyDescent="0.2">
      <c r="B66" s="1">
        <f t="shared" si="5"/>
        <v>57</v>
      </c>
      <c r="C66" s="5" t="s">
        <v>102</v>
      </c>
      <c r="D66" s="1" t="s">
        <v>103</v>
      </c>
      <c r="E66" s="3">
        <v>35.26</v>
      </c>
      <c r="F66" s="6">
        <f>+E66*J66</f>
        <v>5008.6948473599996</v>
      </c>
      <c r="G66" s="6">
        <f>+[56]Main!$L$5-[56]Main!$L$6</f>
        <v>816.24800000000005</v>
      </c>
      <c r="H66" s="6">
        <f t="shared" si="7"/>
        <v>4192.4468473599991</v>
      </c>
      <c r="I66" s="9" t="s">
        <v>432</v>
      </c>
      <c r="J66" s="6">
        <f>+[56]Main!$L$3</f>
        <v>142.05033599999999</v>
      </c>
      <c r="K66" s="9">
        <v>44959</v>
      </c>
    </row>
    <row r="67" spans="2:11" x14ac:dyDescent="0.2">
      <c r="B67" s="1">
        <f t="shared" si="5"/>
        <v>58</v>
      </c>
      <c r="C67" s="5" t="s">
        <v>137</v>
      </c>
      <c r="D67" s="1" t="s">
        <v>138</v>
      </c>
      <c r="E67" s="3">
        <v>28.03</v>
      </c>
      <c r="F67" s="6">
        <f>+J67*E67</f>
        <v>4604.0473282500006</v>
      </c>
      <c r="G67" s="6">
        <f>+[57]Main!$L$5-[57]Main!$L$6</f>
        <v>465.44</v>
      </c>
      <c r="H67" s="6">
        <f t="shared" si="7"/>
        <v>4138.607328250001</v>
      </c>
      <c r="I67" s="3" t="s">
        <v>308</v>
      </c>
      <c r="J67" s="6">
        <f>+[57]Main!$L$3</f>
        <v>164.25427500000001</v>
      </c>
      <c r="K67" s="9">
        <v>44782</v>
      </c>
    </row>
    <row r="68" spans="2:11" x14ac:dyDescent="0.2">
      <c r="B68" s="1">
        <f t="shared" si="5"/>
        <v>59</v>
      </c>
      <c r="C68" s="5" t="s">
        <v>124</v>
      </c>
      <c r="D68" s="1" t="s">
        <v>125</v>
      </c>
      <c r="E68" s="3">
        <v>18.559999999999999</v>
      </c>
      <c r="F68" s="6">
        <f>+E68*J68</f>
        <v>6012.5305600000002</v>
      </c>
      <c r="G68" s="6">
        <f>+[58]Main!$M$5-[58]Main!$M$6</f>
        <v>2065.1990000000001</v>
      </c>
      <c r="H68" s="6">
        <f t="shared" si="7"/>
        <v>3947.3315600000001</v>
      </c>
      <c r="I68" s="3" t="s">
        <v>536</v>
      </c>
      <c r="J68" s="6">
        <f>+[58]Main!$M$3</f>
        <v>323.95100000000002</v>
      </c>
      <c r="K68" s="9">
        <v>44971</v>
      </c>
    </row>
    <row r="69" spans="2:11" x14ac:dyDescent="0.2">
      <c r="B69" s="1">
        <f t="shared" si="5"/>
        <v>60</v>
      </c>
      <c r="C69" s="5" t="s">
        <v>445</v>
      </c>
      <c r="D69" t="s">
        <v>446</v>
      </c>
      <c r="E69" s="7">
        <v>73.790000000000006</v>
      </c>
      <c r="F69" s="6">
        <f>+E69*J69</f>
        <v>3204.4164939800003</v>
      </c>
      <c r="G69" s="6">
        <f>+[59]Main!$L$5-[59]Main!$L$6</f>
        <v>133.33705900000001</v>
      </c>
      <c r="H69" s="6">
        <f t="shared" si="7"/>
        <v>3071.0794349800003</v>
      </c>
      <c r="I69" s="3" t="s">
        <v>432</v>
      </c>
      <c r="J69" s="6">
        <f>+[59]Main!$L$3</f>
        <v>43.426161999999998</v>
      </c>
      <c r="K69" s="9">
        <v>44920</v>
      </c>
    </row>
    <row r="70" spans="2:11" x14ac:dyDescent="0.2">
      <c r="B70" s="1">
        <f t="shared" si="5"/>
        <v>61</v>
      </c>
      <c r="C70" s="1" t="s">
        <v>391</v>
      </c>
      <c r="D70" t="s">
        <v>392</v>
      </c>
    </row>
    <row r="71" spans="2:11" x14ac:dyDescent="0.2">
      <c r="B71" s="1">
        <f>+B70</f>
        <v>61</v>
      </c>
      <c r="C71" s="1" t="s">
        <v>391</v>
      </c>
      <c r="D71" t="s">
        <v>393</v>
      </c>
    </row>
    <row r="72" spans="2:11" x14ac:dyDescent="0.2">
      <c r="B72" s="1">
        <f t="shared" si="5"/>
        <v>62</v>
      </c>
      <c r="C72" t="s">
        <v>277</v>
      </c>
      <c r="D72" t="s">
        <v>277</v>
      </c>
      <c r="E72" s="15">
        <v>73.56</v>
      </c>
    </row>
    <row r="73" spans="2:11" x14ac:dyDescent="0.2">
      <c r="B73" s="1">
        <f t="shared" si="5"/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2:11" x14ac:dyDescent="0.2">
      <c r="B74" s="1">
        <f>B99+1</f>
        <v>73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2:11" x14ac:dyDescent="0.2">
      <c r="B75" s="1">
        <f>B73+1</f>
        <v>64</v>
      </c>
      <c r="C75" t="s">
        <v>378</v>
      </c>
      <c r="D75" t="s">
        <v>379</v>
      </c>
    </row>
    <row r="76" spans="2:11" x14ac:dyDescent="0.2">
      <c r="B76" s="1">
        <f t="shared" si="5"/>
        <v>65</v>
      </c>
      <c r="C76" t="s">
        <v>380</v>
      </c>
      <c r="D76" t="s">
        <v>381</v>
      </c>
    </row>
    <row r="77" spans="2:11" x14ac:dyDescent="0.2">
      <c r="B77" s="1">
        <f t="shared" si="5"/>
        <v>66</v>
      </c>
      <c r="C77" t="s">
        <v>382</v>
      </c>
      <c r="D77" t="s">
        <v>383</v>
      </c>
    </row>
    <row r="78" spans="2:11" x14ac:dyDescent="0.2">
      <c r="B78" s="1">
        <f t="shared" si="5"/>
        <v>67</v>
      </c>
      <c r="C78" t="s">
        <v>376</v>
      </c>
      <c r="D78" t="s">
        <v>377</v>
      </c>
    </row>
    <row r="79" spans="2:11" x14ac:dyDescent="0.2">
      <c r="B79" s="1">
        <f t="shared" si="5"/>
        <v>68</v>
      </c>
      <c r="C79" t="s">
        <v>282</v>
      </c>
      <c r="D79" t="s">
        <v>283</v>
      </c>
    </row>
    <row r="80" spans="2:11" x14ac:dyDescent="0.2">
      <c r="B80" s="1">
        <f t="shared" si="5"/>
        <v>69</v>
      </c>
      <c r="C80" t="s">
        <v>364</v>
      </c>
      <c r="D80" t="s">
        <v>365</v>
      </c>
    </row>
    <row r="81" spans="2:11" x14ac:dyDescent="0.2">
      <c r="B81" s="1">
        <f t="shared" si="5"/>
        <v>70</v>
      </c>
      <c r="C81" t="s">
        <v>368</v>
      </c>
      <c r="D81" t="s">
        <v>369</v>
      </c>
    </row>
    <row r="82" spans="2:11" x14ac:dyDescent="0.2">
      <c r="B82" s="1">
        <f t="shared" si="5"/>
        <v>71</v>
      </c>
      <c r="C82" t="s">
        <v>366</v>
      </c>
      <c r="D82" t="s">
        <v>367</v>
      </c>
    </row>
    <row r="83" spans="2:11" x14ac:dyDescent="0.2">
      <c r="B83" s="1">
        <f t="shared" si="5"/>
        <v>72</v>
      </c>
      <c r="C83" t="s">
        <v>278</v>
      </c>
      <c r="D83" t="s">
        <v>279</v>
      </c>
    </row>
    <row r="84" spans="2:11" x14ac:dyDescent="0.2">
      <c r="B84" s="1">
        <f>B65+1</f>
        <v>57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58</v>
      </c>
      <c r="C85" t="s">
        <v>275</v>
      </c>
      <c r="D85" t="s">
        <v>276</v>
      </c>
    </row>
    <row r="86" spans="2:11" x14ac:dyDescent="0.2">
      <c r="B86" s="1">
        <f t="shared" si="5"/>
        <v>59</v>
      </c>
      <c r="C86" t="s">
        <v>372</v>
      </c>
      <c r="D86" t="s">
        <v>373</v>
      </c>
    </row>
    <row r="87" spans="2:11" x14ac:dyDescent="0.2">
      <c r="B87" s="1">
        <f t="shared" si="5"/>
        <v>60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61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62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63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64</v>
      </c>
      <c r="C91" t="s">
        <v>617</v>
      </c>
      <c r="D91" t="s">
        <v>618</v>
      </c>
    </row>
    <row r="92" spans="2:11" x14ac:dyDescent="0.2">
      <c r="B92" s="1">
        <f t="shared" si="5"/>
        <v>65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66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67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+[60]Main!$L$5-[60]Main!$L$6</f>
        <v>482.26800000000003</v>
      </c>
      <c r="H94" s="6">
        <f>+F94-G94</f>
        <v>2604.6186246400002</v>
      </c>
      <c r="I94" s="3" t="s">
        <v>432</v>
      </c>
      <c r="J94" s="6">
        <f>+[60]Main!$L$3</f>
        <v>106.00572200000001</v>
      </c>
      <c r="K94" s="9">
        <v>44963</v>
      </c>
    </row>
    <row r="95" spans="2:11" x14ac:dyDescent="0.2">
      <c r="B95" s="1">
        <f t="shared" si="5"/>
        <v>68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[61]Main!$N$5-[61]Main!$N$6</f>
        <v>1868.4480000000001</v>
      </c>
      <c r="H95" s="6">
        <f>+F95-G95</f>
        <v>1827.9459130000002</v>
      </c>
      <c r="I95" s="3" t="s">
        <v>536</v>
      </c>
      <c r="J95" s="6">
        <f>[61]Main!$N$3</f>
        <v>78.646679000000006</v>
      </c>
      <c r="K95" s="9">
        <v>44994</v>
      </c>
    </row>
    <row r="96" spans="2:11" x14ac:dyDescent="0.2">
      <c r="B96" s="1">
        <f t="shared" si="5"/>
        <v>69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+[62]Main!$M$5-[62]Main!$M$6</f>
        <v>306.53399999999999</v>
      </c>
      <c r="H96" s="6">
        <f>+F96-G96</f>
        <v>1232.8871638199998</v>
      </c>
      <c r="I96" s="3" t="s">
        <v>432</v>
      </c>
      <c r="J96" s="6">
        <f>+[62]Main!$M$3</f>
        <v>75.684422999999995</v>
      </c>
      <c r="K96" s="9">
        <v>44963</v>
      </c>
    </row>
    <row r="97" spans="2:29" x14ac:dyDescent="0.2">
      <c r="B97" s="1">
        <f t="shared" si="5"/>
        <v>70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71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72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B74+1</f>
        <v>74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75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76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55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56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3" si="8">B104+1</f>
        <v>57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58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59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60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61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62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63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64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65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+[63]Main!$J$5-[63]Main!$J$6</f>
        <v>1178.829</v>
      </c>
      <c r="H113" s="6">
        <f>+F113-G113</f>
        <v>2486.6789962199991</v>
      </c>
      <c r="I113" s="3" t="s">
        <v>456</v>
      </c>
      <c r="J113" s="6">
        <f>+[63]Main!$J$3</f>
        <v>85.284038999999993</v>
      </c>
      <c r="K113" s="9">
        <v>44955</v>
      </c>
    </row>
    <row r="114" spans="2:11" x14ac:dyDescent="0.2">
      <c r="B114" s="1">
        <f t="shared" si="8"/>
        <v>66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+[64]Main!$K$5-[64]Main!$K$6</f>
        <v>1178.8610000000001</v>
      </c>
      <c r="H114" s="6">
        <f>+F114-G114</f>
        <v>2070.8176968600001</v>
      </c>
      <c r="I114" s="3" t="s">
        <v>308</v>
      </c>
      <c r="J114" s="6">
        <f>+[64]Main!$K$3</f>
        <v>70.354594000000006</v>
      </c>
      <c r="K114" s="9">
        <v>44827</v>
      </c>
    </row>
    <row r="115" spans="2:11" x14ac:dyDescent="0.2">
      <c r="B115" s="1">
        <f t="shared" si="8"/>
        <v>67</v>
      </c>
      <c r="C115" s="5" t="s">
        <v>159</v>
      </c>
      <c r="D115" s="1" t="s">
        <v>160</v>
      </c>
      <c r="E115" s="3">
        <v>9.18</v>
      </c>
      <c r="F115" s="6">
        <f>+E115*[65]Main!$N$3</f>
        <v>2859.4049160599998</v>
      </c>
      <c r="G115" s="6">
        <f>+[65]Main!$N$5-[65]Main!$N$6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81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[66]Main!$K$5-[66]Main!$K$6</f>
        <v>1272.4940000000001</v>
      </c>
      <c r="H116" s="6">
        <f>F116-G116</f>
        <v>1295.3631439999999</v>
      </c>
      <c r="I116" s="3" t="s">
        <v>536</v>
      </c>
      <c r="J116" s="6">
        <f>[66]Main!$K$3</f>
        <v>59.717607999999998</v>
      </c>
      <c r="K116" s="9">
        <v>44999</v>
      </c>
    </row>
    <row r="117" spans="2:11" x14ac:dyDescent="0.2">
      <c r="B117" s="1">
        <f>B115+1</f>
        <v>68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+[67]Main!$J$5-[67]Main!$J$6</f>
        <v>566.44900000000007</v>
      </c>
      <c r="H117" s="6">
        <f>+F117-G117</f>
        <v>869.57714085999987</v>
      </c>
      <c r="I117" s="3" t="s">
        <v>308</v>
      </c>
      <c r="J117" s="6">
        <f>+[67]Main!$J$3</f>
        <v>58.068182</v>
      </c>
      <c r="K117" s="9">
        <v>44824</v>
      </c>
    </row>
    <row r="118" spans="2:11" x14ac:dyDescent="0.2">
      <c r="B118" s="1">
        <f t="shared" si="8"/>
        <v>69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+[68]Main!$K$5-[68]Main!$K$6</f>
        <v>1840.732</v>
      </c>
      <c r="H118" s="6">
        <f>+F118-G118</f>
        <v>539.17369778000011</v>
      </c>
      <c r="I118" s="3" t="s">
        <v>308</v>
      </c>
      <c r="J118" s="6">
        <f>+[68]Main!$K$3</f>
        <v>695.87885900000003</v>
      </c>
      <c r="K118" s="9">
        <v>44816</v>
      </c>
    </row>
    <row r="119" spans="2:11" x14ac:dyDescent="0.2">
      <c r="B119" s="1">
        <f t="shared" si="8"/>
        <v>70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71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72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73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74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B152+1</f>
        <v>76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77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78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79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80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82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83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84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85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86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87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88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89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90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25">
        <f t="shared" si="8"/>
        <v>91</v>
      </c>
      <c r="C138" s="25" t="s">
        <v>647</v>
      </c>
      <c r="D138" s="25" t="s">
        <v>648</v>
      </c>
      <c r="E138" s="26">
        <v>20.66</v>
      </c>
      <c r="F138" s="27">
        <v>1400</v>
      </c>
    </row>
    <row r="139" spans="2:6" x14ac:dyDescent="0.2">
      <c r="B139" s="1">
        <f t="shared" si="8"/>
        <v>92</v>
      </c>
      <c r="C139" s="1" t="s">
        <v>210</v>
      </c>
      <c r="D139" s="1" t="s">
        <v>211</v>
      </c>
      <c r="E139" s="3">
        <v>28.37</v>
      </c>
      <c r="F139" s="6">
        <v>1370</v>
      </c>
    </row>
    <row r="140" spans="2:6" x14ac:dyDescent="0.2">
      <c r="B140" s="1">
        <f t="shared" si="8"/>
        <v>93</v>
      </c>
      <c r="C140" s="1" t="s">
        <v>212</v>
      </c>
      <c r="D140" s="1" t="s">
        <v>213</v>
      </c>
      <c r="E140" s="7">
        <v>7.13</v>
      </c>
      <c r="F140" s="6">
        <v>1350</v>
      </c>
    </row>
    <row r="141" spans="2:6" x14ac:dyDescent="0.2">
      <c r="B141" s="1">
        <f t="shared" si="8"/>
        <v>94</v>
      </c>
      <c r="C141" s="1" t="s">
        <v>163</v>
      </c>
      <c r="D141" s="1" t="s">
        <v>164</v>
      </c>
      <c r="E141" s="7">
        <v>5.75</v>
      </c>
      <c r="F141" s="6">
        <v>1100</v>
      </c>
    </row>
    <row r="142" spans="2:6" x14ac:dyDescent="0.2">
      <c r="B142" s="1">
        <f t="shared" si="8"/>
        <v>95</v>
      </c>
      <c r="C142" s="1" t="s">
        <v>171</v>
      </c>
      <c r="D142" s="1" t="s">
        <v>172</v>
      </c>
      <c r="E142" s="3">
        <v>2.15</v>
      </c>
      <c r="F142" s="6">
        <v>1050</v>
      </c>
    </row>
    <row r="143" spans="2:6" x14ac:dyDescent="0.2">
      <c r="B143" s="1">
        <f t="shared" si="8"/>
        <v>96</v>
      </c>
      <c r="C143" t="s">
        <v>454</v>
      </c>
      <c r="D143" t="s">
        <v>455</v>
      </c>
      <c r="E143" s="3">
        <v>23.13</v>
      </c>
      <c r="F143" s="6">
        <v>1000</v>
      </c>
    </row>
    <row r="144" spans="2:6" x14ac:dyDescent="0.2">
      <c r="B144" s="1">
        <f t="shared" si="8"/>
        <v>97</v>
      </c>
      <c r="C144" s="1" t="s">
        <v>175</v>
      </c>
      <c r="D144" s="1" t="s">
        <v>176</v>
      </c>
      <c r="E144" s="7">
        <v>21.6</v>
      </c>
      <c r="F144" s="6">
        <v>991</v>
      </c>
    </row>
    <row r="145" spans="2:29" x14ac:dyDescent="0.2">
      <c r="B145" s="1">
        <f t="shared" si="8"/>
        <v>98</v>
      </c>
      <c r="C145" s="1" t="s">
        <v>220</v>
      </c>
      <c r="D145" s="1" t="s">
        <v>221</v>
      </c>
      <c r="E145" s="3">
        <v>9.7799999999999994</v>
      </c>
      <c r="F145" s="6">
        <v>903</v>
      </c>
    </row>
    <row r="146" spans="2:29" x14ac:dyDescent="0.2">
      <c r="B146" s="1">
        <f t="shared" si="8"/>
        <v>99</v>
      </c>
      <c r="C146" s="1" t="s">
        <v>88</v>
      </c>
      <c r="D146" s="1" t="s">
        <v>89</v>
      </c>
      <c r="E146" s="3">
        <v>12.61</v>
      </c>
      <c r="F146" s="6">
        <v>860</v>
      </c>
    </row>
    <row r="147" spans="2:29" x14ac:dyDescent="0.2">
      <c r="B147" s="1">
        <f t="shared" si="8"/>
        <v>100</v>
      </c>
      <c r="C147" s="1" t="s">
        <v>202</v>
      </c>
      <c r="D147" s="1" t="s">
        <v>203</v>
      </c>
      <c r="E147" s="3">
        <v>2.42</v>
      </c>
      <c r="F147" s="6">
        <v>823</v>
      </c>
    </row>
    <row r="148" spans="2:29" x14ac:dyDescent="0.2">
      <c r="B148" s="1">
        <f t="shared" si="8"/>
        <v>101</v>
      </c>
      <c r="C148" s="1" t="s">
        <v>200</v>
      </c>
      <c r="D148" s="1" t="s">
        <v>201</v>
      </c>
      <c r="E148" s="7">
        <v>5.7</v>
      </c>
      <c r="F148" s="6">
        <v>821</v>
      </c>
    </row>
    <row r="149" spans="2:29" x14ac:dyDescent="0.2">
      <c r="B149" s="1">
        <f t="shared" si="8"/>
        <v>102</v>
      </c>
      <c r="C149" t="s">
        <v>311</v>
      </c>
      <c r="D149" t="s">
        <v>312</v>
      </c>
      <c r="E149" s="3">
        <v>3.23</v>
      </c>
      <c r="F149" s="6">
        <v>630</v>
      </c>
    </row>
    <row r="150" spans="2:29" x14ac:dyDescent="0.2">
      <c r="B150" s="1">
        <f t="shared" si="8"/>
        <v>103</v>
      </c>
      <c r="C150" s="1" t="s">
        <v>206</v>
      </c>
      <c r="D150" s="1" t="s">
        <v>207</v>
      </c>
      <c r="E150" s="3">
        <v>4.16</v>
      </c>
      <c r="F150" s="6">
        <v>590</v>
      </c>
    </row>
    <row r="151" spans="2:29" x14ac:dyDescent="0.2">
      <c r="B151" s="1">
        <f t="shared" si="8"/>
        <v>104</v>
      </c>
      <c r="C151" t="s">
        <v>297</v>
      </c>
      <c r="D151" t="s">
        <v>298</v>
      </c>
      <c r="E151" s="3">
        <v>8.4499999999999993</v>
      </c>
      <c r="F151" s="6">
        <f>4406/HKD</f>
        <v>561.27388535031855</v>
      </c>
    </row>
    <row r="152" spans="2:29" x14ac:dyDescent="0.2">
      <c r="B152" s="1">
        <f>B123+1</f>
        <v>75</v>
      </c>
      <c r="C152" t="s">
        <v>529</v>
      </c>
      <c r="D152" t="s">
        <v>530</v>
      </c>
      <c r="E152" s="7">
        <v>3.19</v>
      </c>
      <c r="F152" s="6">
        <v>439</v>
      </c>
    </row>
    <row r="153" spans="2:29" x14ac:dyDescent="0.2">
      <c r="B153" s="1">
        <f>B151+1</f>
        <v>105</v>
      </c>
      <c r="C153" s="1" t="s">
        <v>214</v>
      </c>
      <c r="D153" s="1" t="s">
        <v>215</v>
      </c>
      <c r="E153" s="3">
        <v>10.98</v>
      </c>
      <c r="F153" s="6">
        <v>548</v>
      </c>
    </row>
    <row r="154" spans="2:29" x14ac:dyDescent="0.2">
      <c r="B154" s="1">
        <f t="shared" si="8"/>
        <v>106</v>
      </c>
      <c r="C154" s="5" t="s">
        <v>294</v>
      </c>
      <c r="D154" t="s">
        <v>295</v>
      </c>
      <c r="E154" s="3">
        <v>15.65</v>
      </c>
      <c r="F154" s="6">
        <f>E154*[69]Main!$L$3</f>
        <v>1253.1559559500001</v>
      </c>
      <c r="G154" s="6">
        <f>+[69]Main!$L$5-[69]Main!$L$6</f>
        <v>112.015</v>
      </c>
      <c r="H154" s="6">
        <f>+F154-G154</f>
        <v>1141.14095595</v>
      </c>
      <c r="I154" s="3" t="s">
        <v>16</v>
      </c>
    </row>
    <row r="155" spans="2:29" x14ac:dyDescent="0.2">
      <c r="B155" s="1">
        <f t="shared" si="8"/>
        <v>107</v>
      </c>
      <c r="C155" s="5" t="s">
        <v>230</v>
      </c>
      <c r="D155" s="1" t="s">
        <v>231</v>
      </c>
      <c r="E155" s="3">
        <v>23.75</v>
      </c>
      <c r="F155" s="6">
        <f>+E155*J155</f>
        <v>1355.4004112499999</v>
      </c>
      <c r="G155" s="6">
        <f>+[70]Main!$K$5-[70]Main!$K$6</f>
        <v>449.76100000000002</v>
      </c>
      <c r="H155" s="6">
        <f>+F155-G155</f>
        <v>905.63941124999997</v>
      </c>
      <c r="I155" s="3" t="s">
        <v>432</v>
      </c>
      <c r="J155" s="6">
        <f>+[70]Main!$K$3</f>
        <v>57.069490999999999</v>
      </c>
      <c r="K155" s="9">
        <v>44947</v>
      </c>
      <c r="AC155" s="1">
        <v>2015</v>
      </c>
    </row>
    <row r="156" spans="2:29" x14ac:dyDescent="0.2">
      <c r="B156" s="1">
        <f t="shared" si="8"/>
        <v>108</v>
      </c>
      <c r="C156" s="5" t="s">
        <v>305</v>
      </c>
      <c r="D156" t="s">
        <v>306</v>
      </c>
      <c r="E156" s="3">
        <v>11</v>
      </c>
      <c r="F156" s="6">
        <f>+E156*[71]Main!$L$3</f>
        <v>798.23003700000004</v>
      </c>
      <c r="G156" s="6">
        <f>+[71]Main!$L$5-[71]Main!$L$6</f>
        <v>153.25991400000001</v>
      </c>
      <c r="H156" s="6">
        <f>+F156-G156</f>
        <v>644.97012300000006</v>
      </c>
      <c r="I156" s="3" t="s">
        <v>16</v>
      </c>
      <c r="K156" s="9">
        <v>44771</v>
      </c>
      <c r="L156" s="9"/>
      <c r="M156" s="9"/>
      <c r="N156" s="9"/>
      <c r="O156" s="9"/>
      <c r="P156" s="9"/>
    </row>
    <row r="157" spans="2:29" x14ac:dyDescent="0.2">
      <c r="B157" s="1">
        <f t="shared" si="8"/>
        <v>109</v>
      </c>
      <c r="C157" s="5" t="s">
        <v>198</v>
      </c>
      <c r="D157" s="1" t="s">
        <v>199</v>
      </c>
      <c r="E157" s="3">
        <v>7.36</v>
      </c>
      <c r="F157" s="6">
        <f>+E157*J157</f>
        <v>897.18233664000002</v>
      </c>
      <c r="G157" s="6">
        <f>+[72]Main!$J$5-[72]Main!$J$6</f>
        <v>601.58999999999992</v>
      </c>
      <c r="H157" s="6">
        <f>+F157-G157</f>
        <v>295.5923366400001</v>
      </c>
      <c r="I157" s="3" t="s">
        <v>16</v>
      </c>
      <c r="J157" s="6">
        <f>+[72]Main!$J$3</f>
        <v>121.89977399999999</v>
      </c>
      <c r="K157" s="9">
        <v>44827</v>
      </c>
    </row>
    <row r="158" spans="2:29" x14ac:dyDescent="0.2">
      <c r="B158" s="1">
        <f t="shared" si="8"/>
        <v>110</v>
      </c>
      <c r="C158" t="s">
        <v>309</v>
      </c>
      <c r="D158" t="s">
        <v>310</v>
      </c>
      <c r="E158" s="3">
        <v>12.42</v>
      </c>
      <c r="F158" s="6">
        <v>516</v>
      </c>
    </row>
    <row r="159" spans="2:29" x14ac:dyDescent="0.2">
      <c r="B159" s="1">
        <f t="shared" si="8"/>
        <v>111</v>
      </c>
      <c r="C159" t="s">
        <v>316</v>
      </c>
      <c r="D159" t="s">
        <v>317</v>
      </c>
      <c r="E159" s="3">
        <v>3.26</v>
      </c>
      <c r="F159" s="6">
        <v>272</v>
      </c>
    </row>
    <row r="160" spans="2:29" x14ac:dyDescent="0.2">
      <c r="B160" s="1">
        <f t="shared" si="8"/>
        <v>112</v>
      </c>
      <c r="C160" s="1" t="s">
        <v>224</v>
      </c>
      <c r="D160" s="1" t="s">
        <v>225</v>
      </c>
      <c r="E160" s="3">
        <v>6.34</v>
      </c>
      <c r="F160" s="3">
        <v>547</v>
      </c>
    </row>
    <row r="161" spans="2:29" x14ac:dyDescent="0.2">
      <c r="B161" s="1">
        <f t="shared" si="8"/>
        <v>113</v>
      </c>
      <c r="C161" s="1" t="s">
        <v>226</v>
      </c>
      <c r="D161" s="1" t="s">
        <v>227</v>
      </c>
      <c r="E161" s="7">
        <v>31.39</v>
      </c>
      <c r="F161" s="3">
        <v>1020</v>
      </c>
    </row>
    <row r="162" spans="2:29" x14ac:dyDescent="0.2">
      <c r="B162" s="1">
        <f t="shared" si="8"/>
        <v>114</v>
      </c>
      <c r="C162" s="1" t="s">
        <v>228</v>
      </c>
      <c r="D162" s="1" t="s">
        <v>229</v>
      </c>
      <c r="E162" s="7">
        <v>5.9</v>
      </c>
      <c r="F162" s="3">
        <v>508</v>
      </c>
    </row>
    <row r="163" spans="2:29" x14ac:dyDescent="0.2">
      <c r="B163" s="1">
        <f t="shared" si="8"/>
        <v>115</v>
      </c>
      <c r="C163" s="5" t="s">
        <v>329</v>
      </c>
      <c r="D163" t="s">
        <v>330</v>
      </c>
      <c r="E163" s="3">
        <v>3.23</v>
      </c>
      <c r="F163" s="6">
        <f>+E163*J163</f>
        <v>30.407559149999997</v>
      </c>
      <c r="G163" s="6">
        <f>+[73]Main!$N$5-[73]Main!$N$6</f>
        <v>-7.4640000000000004</v>
      </c>
      <c r="H163" s="6">
        <f>+F163-G163</f>
        <v>37.871559149999996</v>
      </c>
      <c r="I163" s="3" t="s">
        <v>308</v>
      </c>
      <c r="J163" s="6">
        <f>+[73]Main!$N$3</f>
        <v>9.4141049999999993</v>
      </c>
      <c r="K163" s="9">
        <v>44780</v>
      </c>
    </row>
    <row r="164" spans="2:29" x14ac:dyDescent="0.2">
      <c r="B164" s="1">
        <f t="shared" si="8"/>
        <v>116</v>
      </c>
      <c r="C164" s="1" t="s">
        <v>232</v>
      </c>
      <c r="D164" s="1" t="s">
        <v>233</v>
      </c>
      <c r="E164" s="3">
        <v>10.31</v>
      </c>
      <c r="F164" s="3">
        <v>1240</v>
      </c>
    </row>
    <row r="165" spans="2:29" x14ac:dyDescent="0.2">
      <c r="B165" s="1">
        <f t="shared" si="8"/>
        <v>117</v>
      </c>
      <c r="C165" s="1" t="s">
        <v>234</v>
      </c>
      <c r="D165" s="1" t="s">
        <v>235</v>
      </c>
      <c r="E165" s="7">
        <v>1.3</v>
      </c>
      <c r="F165" s="3">
        <v>107</v>
      </c>
    </row>
    <row r="166" spans="2:29" x14ac:dyDescent="0.2">
      <c r="B166" s="1">
        <f t="shared" si="8"/>
        <v>118</v>
      </c>
      <c r="C166" s="1" t="s">
        <v>236</v>
      </c>
      <c r="D166" s="1" t="s">
        <v>237</v>
      </c>
      <c r="E166" s="3">
        <v>3.35</v>
      </c>
      <c r="F166" s="3">
        <v>457</v>
      </c>
    </row>
    <row r="167" spans="2:29" x14ac:dyDescent="0.2">
      <c r="B167" s="1">
        <f t="shared" si="8"/>
        <v>119</v>
      </c>
      <c r="C167" s="5" t="s">
        <v>238</v>
      </c>
      <c r="D167" s="1" t="s">
        <v>239</v>
      </c>
      <c r="E167" s="3">
        <v>7.06</v>
      </c>
      <c r="F167" s="6">
        <f>E167*[74]Main!$J$3</f>
        <v>725.62786605999997</v>
      </c>
      <c r="G167" s="6">
        <f>[74]Main!$J$5-[74]Main!$J$6</f>
        <v>197.79600000000002</v>
      </c>
      <c r="H167" s="8">
        <f>+F167-G167</f>
        <v>527.83186605999992</v>
      </c>
      <c r="I167" s="3" t="s">
        <v>16</v>
      </c>
    </row>
    <row r="168" spans="2:29" x14ac:dyDescent="0.2">
      <c r="B168" s="1">
        <f t="shared" si="8"/>
        <v>120</v>
      </c>
      <c r="C168" s="5" t="s">
        <v>360</v>
      </c>
      <c r="D168" s="1" t="s">
        <v>361</v>
      </c>
      <c r="E168" s="7">
        <v>0.6</v>
      </c>
      <c r="F168" s="6">
        <f>+E168*J168</f>
        <v>486.43225439999998</v>
      </c>
      <c r="G168" s="6">
        <f>+[75]Main!$K$5-[75]Main!$K$6</f>
        <v>-37.984000000000002</v>
      </c>
      <c r="H168" s="8">
        <f t="shared" ref="H168" si="9">+F168-G168</f>
        <v>524.41625439999996</v>
      </c>
      <c r="I168" s="3" t="s">
        <v>308</v>
      </c>
      <c r="J168" s="6">
        <f>+[75]Main!$K$3</f>
        <v>810.72042399999998</v>
      </c>
      <c r="K168" s="9">
        <v>44816</v>
      </c>
      <c r="AC168" s="1">
        <v>2002</v>
      </c>
    </row>
    <row r="169" spans="2:29" x14ac:dyDescent="0.2">
      <c r="B169" s="1">
        <f t="shared" si="8"/>
        <v>121</v>
      </c>
      <c r="C169" s="5" t="s">
        <v>240</v>
      </c>
      <c r="D169" s="1" t="s">
        <v>241</v>
      </c>
      <c r="E169" s="3">
        <v>14.68</v>
      </c>
      <c r="F169" s="6">
        <f>E169*[76]Main!$L$3</f>
        <v>587.26396075999992</v>
      </c>
      <c r="G169" s="6">
        <f>[76]Main!$L$5-[76]Main!$L$6</f>
        <v>277.88299999999998</v>
      </c>
      <c r="H169" s="8">
        <f>+F169-G169</f>
        <v>309.38096075999994</v>
      </c>
      <c r="I169" s="3" t="s">
        <v>16</v>
      </c>
    </row>
    <row r="170" spans="2:29" x14ac:dyDescent="0.2">
      <c r="B170" s="1">
        <f t="shared" si="8"/>
        <v>122</v>
      </c>
      <c r="C170" s="5" t="s">
        <v>242</v>
      </c>
      <c r="D170" s="1" t="s">
        <v>243</v>
      </c>
      <c r="E170" s="3">
        <v>4.8600000000000003</v>
      </c>
      <c r="F170" s="6">
        <f>E170*[77]Main!$J$3</f>
        <v>312.71415336000001</v>
      </c>
      <c r="G170" s="8">
        <f>+[77]Main!$J$5-[77]Main!$J$6</f>
        <v>92.317999999999998</v>
      </c>
      <c r="H170" s="8">
        <f>+F170-G170</f>
        <v>220.39615336000003</v>
      </c>
      <c r="I170" s="3" t="s">
        <v>16</v>
      </c>
    </row>
    <row r="171" spans="2:29" x14ac:dyDescent="0.2">
      <c r="B171" s="1">
        <f t="shared" si="8"/>
        <v>123</v>
      </c>
      <c r="C171" s="5" t="s">
        <v>244</v>
      </c>
      <c r="D171" s="1" t="s">
        <v>245</v>
      </c>
      <c r="E171" s="3">
        <v>7.57</v>
      </c>
      <c r="F171" s="6">
        <f>E171*[78]Main!$M$3</f>
        <v>338.45983246000003</v>
      </c>
      <c r="G171" s="6">
        <f>[78]Main!$M$5-[78]Main!$M$6</f>
        <v>120.43700000000001</v>
      </c>
      <c r="H171" s="8">
        <f t="shared" ref="H171:H176" si="10">+F171-G171</f>
        <v>218.02283246000002</v>
      </c>
      <c r="I171" s="3" t="s">
        <v>16</v>
      </c>
    </row>
    <row r="172" spans="2:29" x14ac:dyDescent="0.2">
      <c r="B172" s="1">
        <f t="shared" si="8"/>
        <v>124</v>
      </c>
      <c r="C172" s="5" t="s">
        <v>246</v>
      </c>
      <c r="D172" s="1" t="s">
        <v>247</v>
      </c>
      <c r="E172" s="7">
        <v>0.7</v>
      </c>
      <c r="F172" s="6">
        <f>E172*[79]Main!$M$3</f>
        <v>128.9392503</v>
      </c>
      <c r="G172" s="6">
        <f>[79]Main!$M$5-[79]Main!$M$6</f>
        <v>-59.50200000000001</v>
      </c>
      <c r="H172" s="8">
        <f t="shared" si="10"/>
        <v>188.44125030000001</v>
      </c>
      <c r="I172" s="3" t="s">
        <v>16</v>
      </c>
    </row>
    <row r="173" spans="2:29" x14ac:dyDescent="0.2">
      <c r="B173" s="1">
        <f t="shared" si="8"/>
        <v>125</v>
      </c>
      <c r="C173" s="5" t="s">
        <v>248</v>
      </c>
      <c r="D173" s="1" t="s">
        <v>249</v>
      </c>
      <c r="E173" s="3">
        <v>1.98</v>
      </c>
      <c r="F173" s="6">
        <f>E173*[80]Main!$N$3</f>
        <v>39.757463459999997</v>
      </c>
      <c r="G173" s="6">
        <f>[80]Main!$N$5-[80]Main!$N$6</f>
        <v>15.942</v>
      </c>
      <c r="H173" s="8">
        <f t="shared" si="10"/>
        <v>23.815463459999997</v>
      </c>
      <c r="I173" s="3" t="s">
        <v>16</v>
      </c>
    </row>
    <row r="174" spans="2:29" x14ac:dyDescent="0.2">
      <c r="B174" s="1">
        <f t="shared" ref="B174:B214" si="11">B173+1</f>
        <v>126</v>
      </c>
      <c r="C174" s="5" t="s">
        <v>250</v>
      </c>
      <c r="D174" s="1" t="s">
        <v>251</v>
      </c>
      <c r="E174" s="3">
        <v>0.62</v>
      </c>
      <c r="F174" s="6">
        <f>E174*[81]Main!$L$3</f>
        <v>30.1881658</v>
      </c>
      <c r="G174" s="6">
        <f>[81]Main!$L$5-[81]Main!$L$6</f>
        <v>13.262999999999998</v>
      </c>
      <c r="H174" s="8">
        <f t="shared" si="10"/>
        <v>16.925165800000002</v>
      </c>
      <c r="I174" s="3" t="s">
        <v>16</v>
      </c>
    </row>
    <row r="175" spans="2:29" x14ac:dyDescent="0.2">
      <c r="B175" s="1">
        <f t="shared" si="11"/>
        <v>127</v>
      </c>
      <c r="C175" s="5" t="s">
        <v>252</v>
      </c>
      <c r="D175" s="1" t="s">
        <v>253</v>
      </c>
      <c r="E175" s="3">
        <v>6.12</v>
      </c>
      <c r="F175" s="6">
        <f>E175*[82]Main!$M$3</f>
        <v>125.46108324000001</v>
      </c>
      <c r="G175" s="6">
        <f>[82]Main!$M$5-[82]Main!$M$6</f>
        <v>131.17699999999999</v>
      </c>
      <c r="H175" s="8">
        <f t="shared" si="10"/>
        <v>-5.7159167599999847</v>
      </c>
      <c r="I175" s="3" t="s">
        <v>16</v>
      </c>
    </row>
    <row r="176" spans="2:29" x14ac:dyDescent="0.2">
      <c r="B176" s="1">
        <f t="shared" si="11"/>
        <v>128</v>
      </c>
      <c r="C176" s="5" t="s">
        <v>254</v>
      </c>
      <c r="D176" s="1" t="s">
        <v>255</v>
      </c>
      <c r="E176" s="3">
        <v>0.98</v>
      </c>
      <c r="F176" s="6">
        <f>E176*[83]Main!$M$3</f>
        <v>20.935517539999999</v>
      </c>
      <c r="G176" s="6">
        <f>[83]Main!$M$5-[83]Main!$M$6</f>
        <v>55.28</v>
      </c>
      <c r="H176" s="8">
        <f t="shared" si="10"/>
        <v>-34.344482460000002</v>
      </c>
      <c r="I176" s="3" t="s">
        <v>16</v>
      </c>
    </row>
    <row r="177" spans="2:6" x14ac:dyDescent="0.2">
      <c r="B177" s="1">
        <f t="shared" si="11"/>
        <v>129</v>
      </c>
      <c r="C177" s="1" t="s">
        <v>256</v>
      </c>
      <c r="D177" s="1" t="s">
        <v>257</v>
      </c>
      <c r="E177" s="3">
        <v>0.61</v>
      </c>
    </row>
    <row r="178" spans="2:6" x14ac:dyDescent="0.2">
      <c r="B178" s="1">
        <f t="shared" si="11"/>
        <v>130</v>
      </c>
      <c r="C178" s="1" t="s">
        <v>258</v>
      </c>
      <c r="D178" s="1" t="s">
        <v>259</v>
      </c>
      <c r="E178" s="3">
        <v>5.55</v>
      </c>
    </row>
    <row r="179" spans="2:6" x14ac:dyDescent="0.2">
      <c r="B179" s="1">
        <f t="shared" si="11"/>
        <v>131</v>
      </c>
      <c r="C179" s="1" t="s">
        <v>356</v>
      </c>
      <c r="D179" t="s">
        <v>357</v>
      </c>
      <c r="E179" s="7">
        <v>4.2</v>
      </c>
    </row>
    <row r="180" spans="2:6" x14ac:dyDescent="0.2">
      <c r="B180" s="1">
        <f t="shared" si="11"/>
        <v>132</v>
      </c>
      <c r="C180" s="1" t="s">
        <v>340</v>
      </c>
      <c r="D180" t="s">
        <v>341</v>
      </c>
      <c r="E180" s="7">
        <v>4</v>
      </c>
    </row>
    <row r="181" spans="2:6" x14ac:dyDescent="0.2">
      <c r="B181" s="1">
        <f t="shared" si="11"/>
        <v>133</v>
      </c>
      <c r="C181" t="s">
        <v>344</v>
      </c>
      <c r="D181" t="s">
        <v>345</v>
      </c>
      <c r="E181" s="3">
        <v>20.18</v>
      </c>
    </row>
    <row r="182" spans="2:6" x14ac:dyDescent="0.2">
      <c r="B182" s="1">
        <f t="shared" si="11"/>
        <v>134</v>
      </c>
      <c r="C182" s="1" t="s">
        <v>389</v>
      </c>
      <c r="D182" s="1" t="s">
        <v>390</v>
      </c>
      <c r="E182" s="3">
        <v>25.85</v>
      </c>
    </row>
    <row r="183" spans="2:6" x14ac:dyDescent="0.2">
      <c r="B183" s="1">
        <f t="shared" si="11"/>
        <v>135</v>
      </c>
      <c r="C183" t="s">
        <v>395</v>
      </c>
      <c r="D183" t="s">
        <v>396</v>
      </c>
      <c r="E183" s="3">
        <v>9.26</v>
      </c>
      <c r="F183" s="3">
        <v>204</v>
      </c>
    </row>
    <row r="184" spans="2:6" x14ac:dyDescent="0.2">
      <c r="B184" s="1">
        <f t="shared" si="11"/>
        <v>136</v>
      </c>
      <c r="C184" t="s">
        <v>442</v>
      </c>
      <c r="D184" t="s">
        <v>441</v>
      </c>
    </row>
    <row r="185" spans="2:6" x14ac:dyDescent="0.2">
      <c r="B185" s="1">
        <f t="shared" si="11"/>
        <v>137</v>
      </c>
      <c r="C185" t="s">
        <v>443</v>
      </c>
      <c r="D185" t="s">
        <v>444</v>
      </c>
    </row>
    <row r="186" spans="2:6" x14ac:dyDescent="0.2">
      <c r="B186" s="1">
        <f t="shared" si="11"/>
        <v>138</v>
      </c>
      <c r="C186" s="1" t="s">
        <v>406</v>
      </c>
      <c r="D186" s="1" t="s">
        <v>407</v>
      </c>
    </row>
    <row r="187" spans="2:6" x14ac:dyDescent="0.2">
      <c r="B187" s="1">
        <f t="shared" si="11"/>
        <v>139</v>
      </c>
      <c r="C187" t="s">
        <v>436</v>
      </c>
      <c r="D187" t="s">
        <v>437</v>
      </c>
      <c r="E187" s="3">
        <v>20.32</v>
      </c>
    </row>
    <row r="188" spans="2:6" x14ac:dyDescent="0.2">
      <c r="B188" s="1">
        <f t="shared" si="11"/>
        <v>140</v>
      </c>
      <c r="C188" s="1" t="s">
        <v>516</v>
      </c>
      <c r="D188" s="1" t="s">
        <v>517</v>
      </c>
    </row>
    <row r="189" spans="2:6" x14ac:dyDescent="0.2">
      <c r="B189" s="1">
        <f t="shared" si="11"/>
        <v>141</v>
      </c>
      <c r="C189" t="s">
        <v>523</v>
      </c>
      <c r="D189" t="s">
        <v>524</v>
      </c>
    </row>
    <row r="190" spans="2:6" x14ac:dyDescent="0.2">
      <c r="B190" s="1">
        <f t="shared" si="11"/>
        <v>142</v>
      </c>
      <c r="C190" s="1" t="s">
        <v>534</v>
      </c>
      <c r="D190" s="1" t="s">
        <v>535</v>
      </c>
    </row>
    <row r="191" spans="2:6" x14ac:dyDescent="0.2">
      <c r="B191" s="1">
        <f t="shared" si="11"/>
        <v>143</v>
      </c>
      <c r="C191" t="s">
        <v>539</v>
      </c>
      <c r="D191" t="s">
        <v>540</v>
      </c>
    </row>
    <row r="192" spans="2:6" x14ac:dyDescent="0.2">
      <c r="B192" s="1">
        <f t="shared" si="11"/>
        <v>144</v>
      </c>
      <c r="C192" s="1" t="s">
        <v>543</v>
      </c>
      <c r="D192" s="1" t="s">
        <v>544</v>
      </c>
    </row>
    <row r="193" spans="2:4" x14ac:dyDescent="0.2">
      <c r="B193" s="1">
        <f t="shared" si="11"/>
        <v>145</v>
      </c>
      <c r="C193" t="s">
        <v>546</v>
      </c>
      <c r="D193" t="s">
        <v>545</v>
      </c>
    </row>
    <row r="194" spans="2:4" x14ac:dyDescent="0.2">
      <c r="B194" s="1">
        <f t="shared" si="11"/>
        <v>146</v>
      </c>
      <c r="C194" t="s">
        <v>547</v>
      </c>
      <c r="D194" t="s">
        <v>548</v>
      </c>
    </row>
    <row r="195" spans="2:4" x14ac:dyDescent="0.2">
      <c r="B195" s="1">
        <f t="shared" si="11"/>
        <v>147</v>
      </c>
      <c r="C195" t="s">
        <v>549</v>
      </c>
      <c r="D195" t="s">
        <v>550</v>
      </c>
    </row>
    <row r="196" spans="2:4" x14ac:dyDescent="0.2">
      <c r="B196" s="1">
        <f t="shared" si="11"/>
        <v>148</v>
      </c>
      <c r="C196" t="s">
        <v>551</v>
      </c>
      <c r="D196" t="s">
        <v>552</v>
      </c>
    </row>
    <row r="197" spans="2:4" x14ac:dyDescent="0.2">
      <c r="B197" s="1">
        <f t="shared" si="11"/>
        <v>149</v>
      </c>
      <c r="C197" t="s">
        <v>553</v>
      </c>
      <c r="D197" t="s">
        <v>554</v>
      </c>
    </row>
    <row r="198" spans="2:4" x14ac:dyDescent="0.2">
      <c r="B198" s="1">
        <f t="shared" si="11"/>
        <v>150</v>
      </c>
      <c r="C198" t="s">
        <v>555</v>
      </c>
      <c r="D198" t="s">
        <v>556</v>
      </c>
    </row>
    <row r="199" spans="2:4" x14ac:dyDescent="0.2">
      <c r="B199" s="1">
        <f t="shared" si="11"/>
        <v>151</v>
      </c>
      <c r="C199" t="s">
        <v>557</v>
      </c>
      <c r="D199" t="s">
        <v>558</v>
      </c>
    </row>
    <row r="200" spans="2:4" x14ac:dyDescent="0.2">
      <c r="B200" s="1">
        <f t="shared" si="11"/>
        <v>152</v>
      </c>
      <c r="C200" t="s">
        <v>559</v>
      </c>
      <c r="D200" t="s">
        <v>560</v>
      </c>
    </row>
    <row r="201" spans="2:4" x14ac:dyDescent="0.2">
      <c r="B201" s="1">
        <f t="shared" si="11"/>
        <v>153</v>
      </c>
      <c r="C201" t="s">
        <v>561</v>
      </c>
      <c r="D201" t="s">
        <v>562</v>
      </c>
    </row>
    <row r="202" spans="2:4" x14ac:dyDescent="0.2">
      <c r="B202" s="1">
        <f t="shared" si="11"/>
        <v>154</v>
      </c>
      <c r="C202" t="s">
        <v>563</v>
      </c>
      <c r="D202" t="s">
        <v>564</v>
      </c>
    </row>
    <row r="203" spans="2:4" x14ac:dyDescent="0.2">
      <c r="B203" s="1">
        <f t="shared" si="11"/>
        <v>155</v>
      </c>
      <c r="C203" t="s">
        <v>565</v>
      </c>
      <c r="D203" t="s">
        <v>566</v>
      </c>
    </row>
    <row r="204" spans="2:4" x14ac:dyDescent="0.2">
      <c r="B204" s="1">
        <f t="shared" si="11"/>
        <v>156</v>
      </c>
      <c r="C204" t="s">
        <v>567</v>
      </c>
      <c r="D204" t="s">
        <v>568</v>
      </c>
    </row>
    <row r="205" spans="2:4" x14ac:dyDescent="0.2">
      <c r="B205" s="1">
        <f t="shared" si="11"/>
        <v>157</v>
      </c>
      <c r="C205" t="s">
        <v>569</v>
      </c>
      <c r="D205" t="s">
        <v>570</v>
      </c>
    </row>
    <row r="206" spans="2:4" x14ac:dyDescent="0.2">
      <c r="B206" s="1">
        <f t="shared" si="11"/>
        <v>158</v>
      </c>
      <c r="C206" t="s">
        <v>571</v>
      </c>
      <c r="D206" t="s">
        <v>572</v>
      </c>
    </row>
    <row r="207" spans="2:4" x14ac:dyDescent="0.2">
      <c r="B207" s="1">
        <f t="shared" si="11"/>
        <v>159</v>
      </c>
      <c r="C207" t="s">
        <v>573</v>
      </c>
      <c r="D207" t="s">
        <v>574</v>
      </c>
    </row>
    <row r="208" spans="2:4" x14ac:dyDescent="0.2">
      <c r="B208" s="1">
        <f t="shared" si="11"/>
        <v>160</v>
      </c>
      <c r="C208" t="s">
        <v>575</v>
      </c>
      <c r="D208" t="s">
        <v>576</v>
      </c>
    </row>
    <row r="209" spans="2:5" x14ac:dyDescent="0.2">
      <c r="B209" s="1">
        <f t="shared" si="11"/>
        <v>161</v>
      </c>
      <c r="C209" t="s">
        <v>577</v>
      </c>
      <c r="D209" t="s">
        <v>578</v>
      </c>
    </row>
    <row r="210" spans="2:5" x14ac:dyDescent="0.2">
      <c r="B210" s="1">
        <f t="shared" si="11"/>
        <v>162</v>
      </c>
      <c r="C210" t="s">
        <v>579</v>
      </c>
      <c r="D210" t="s">
        <v>580</v>
      </c>
    </row>
    <row r="211" spans="2:5" x14ac:dyDescent="0.2">
      <c r="B211" s="1">
        <f t="shared" si="11"/>
        <v>163</v>
      </c>
      <c r="C211" t="s">
        <v>581</v>
      </c>
      <c r="D211" t="s">
        <v>582</v>
      </c>
    </row>
    <row r="212" spans="2:5" x14ac:dyDescent="0.2">
      <c r="B212" s="1">
        <f t="shared" si="11"/>
        <v>164</v>
      </c>
      <c r="C212" t="s">
        <v>583</v>
      </c>
      <c r="D212" t="s">
        <v>584</v>
      </c>
    </row>
    <row r="213" spans="2:5" x14ac:dyDescent="0.2">
      <c r="B213" s="1">
        <f t="shared" si="11"/>
        <v>165</v>
      </c>
      <c r="C213" t="s">
        <v>585</v>
      </c>
      <c r="D213" t="s">
        <v>586</v>
      </c>
    </row>
    <row r="214" spans="2:5" x14ac:dyDescent="0.2">
      <c r="B214" s="1">
        <f t="shared" si="11"/>
        <v>166</v>
      </c>
      <c r="C214" t="s">
        <v>587</v>
      </c>
      <c r="D214" t="s">
        <v>588</v>
      </c>
      <c r="E214"/>
    </row>
    <row r="215" spans="2:5" x14ac:dyDescent="0.2">
      <c r="B215" s="1">
        <f t="shared" ref="B215:B228" si="12">B214+1</f>
        <v>167</v>
      </c>
      <c r="C215" t="s">
        <v>590</v>
      </c>
      <c r="D215" t="s">
        <v>589</v>
      </c>
    </row>
    <row r="216" spans="2:5" x14ac:dyDescent="0.2">
      <c r="B216" s="1">
        <f t="shared" si="12"/>
        <v>168</v>
      </c>
      <c r="C216" t="s">
        <v>591</v>
      </c>
      <c r="D216" t="s">
        <v>592</v>
      </c>
    </row>
    <row r="217" spans="2:5" x14ac:dyDescent="0.2">
      <c r="B217" s="1">
        <f t="shared" si="12"/>
        <v>169</v>
      </c>
      <c r="C217" t="s">
        <v>356</v>
      </c>
      <c r="D217" t="s">
        <v>357</v>
      </c>
    </row>
    <row r="218" spans="2:5" x14ac:dyDescent="0.2">
      <c r="B218" s="1">
        <f t="shared" si="12"/>
        <v>170</v>
      </c>
      <c r="C218" t="s">
        <v>593</v>
      </c>
      <c r="D218" t="s">
        <v>594</v>
      </c>
    </row>
    <row r="219" spans="2:5" x14ac:dyDescent="0.2">
      <c r="B219" s="1">
        <f t="shared" si="12"/>
        <v>171</v>
      </c>
      <c r="C219" t="s">
        <v>595</v>
      </c>
      <c r="D219" t="s">
        <v>596</v>
      </c>
    </row>
    <row r="220" spans="2:5" x14ac:dyDescent="0.2">
      <c r="B220" s="1">
        <f t="shared" si="12"/>
        <v>172</v>
      </c>
      <c r="C220" t="s">
        <v>597</v>
      </c>
      <c r="D220" t="s">
        <v>598</v>
      </c>
    </row>
    <row r="221" spans="2:5" x14ac:dyDescent="0.2">
      <c r="B221" s="1">
        <f t="shared" si="12"/>
        <v>173</v>
      </c>
      <c r="C221" t="s">
        <v>599</v>
      </c>
      <c r="D221" t="s">
        <v>600</v>
      </c>
    </row>
    <row r="222" spans="2:5" x14ac:dyDescent="0.2">
      <c r="B222" s="1">
        <f t="shared" si="12"/>
        <v>174</v>
      </c>
      <c r="C222" t="s">
        <v>601</v>
      </c>
      <c r="D222" t="s">
        <v>602</v>
      </c>
    </row>
    <row r="223" spans="2:5" x14ac:dyDescent="0.2">
      <c r="B223" s="1">
        <f t="shared" si="12"/>
        <v>175</v>
      </c>
      <c r="C223" t="s">
        <v>603</v>
      </c>
      <c r="D223" t="s">
        <v>604</v>
      </c>
    </row>
    <row r="224" spans="2:5" x14ac:dyDescent="0.2">
      <c r="B224" s="1">
        <f t="shared" si="12"/>
        <v>176</v>
      </c>
      <c r="C224" t="s">
        <v>605</v>
      </c>
      <c r="D224" t="s">
        <v>606</v>
      </c>
    </row>
    <row r="225" spans="2:4" x14ac:dyDescent="0.2">
      <c r="B225" s="1">
        <f t="shared" si="12"/>
        <v>177</v>
      </c>
      <c r="C225" t="s">
        <v>607</v>
      </c>
      <c r="D225" t="s">
        <v>608</v>
      </c>
    </row>
    <row r="226" spans="2:4" x14ac:dyDescent="0.2">
      <c r="B226" s="1">
        <f t="shared" si="12"/>
        <v>178</v>
      </c>
      <c r="C226" s="1" t="s">
        <v>609</v>
      </c>
      <c r="D226" s="1" t="s">
        <v>610</v>
      </c>
    </row>
    <row r="227" spans="2:4" x14ac:dyDescent="0.2">
      <c r="B227" s="1">
        <f t="shared" si="12"/>
        <v>179</v>
      </c>
      <c r="C227" t="s">
        <v>611</v>
      </c>
      <c r="D227" t="s">
        <v>612</v>
      </c>
    </row>
    <row r="228" spans="2:4" x14ac:dyDescent="0.2">
      <c r="B228" s="1">
        <f t="shared" si="12"/>
        <v>180</v>
      </c>
      <c r="C228" t="s">
        <v>613</v>
      </c>
      <c r="D228" t="s">
        <v>614</v>
      </c>
    </row>
  </sheetData>
  <sortState xmlns:xlrd2="http://schemas.microsoft.com/office/spreadsheetml/2017/richdata2" ref="A125:AC153">
    <sortCondition descending="1" ref="F125:F15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70" r:id="rId21" xr:uid="{14A63DAF-63A6-4B91-A2AF-AE28EA251457}"/>
    <hyperlink ref="C173" r:id="rId22" xr:uid="{4ACA7C7F-E42A-4687-A776-AB8065DB40FF}"/>
    <hyperlink ref="C169" r:id="rId23" xr:uid="{B3421391-7EC0-4253-8F62-5ED45A5BFA02}"/>
    <hyperlink ref="C174" r:id="rId24" xr:uid="{F6A45FC7-B73C-4143-9CAB-B3ADA19B5FD7}"/>
    <hyperlink ref="C171" r:id="rId25" xr:uid="{BBD267CB-7407-4913-9D05-6A6AA380019F}"/>
    <hyperlink ref="C176" r:id="rId26" xr:uid="{85368858-6D0F-4ABE-975C-AE5530342445}"/>
    <hyperlink ref="C167" r:id="rId27" xr:uid="{8B5BC1F5-14D4-45A0-B224-31FAF227EAF3}"/>
    <hyperlink ref="C175" r:id="rId28" xr:uid="{D5FB3BFE-F0A8-4C09-90A1-9F506EF0ADE4}"/>
    <hyperlink ref="C172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4" r:id="rId34" xr:uid="{C3A06396-38CD-486E-9F4F-233A79292B4F}"/>
    <hyperlink ref="C115" r:id="rId35" xr:uid="{B83625D8-44D2-4842-9139-F29C8D5F2D8E}"/>
    <hyperlink ref="C156" r:id="rId36" xr:uid="{5FF32E6A-C6C7-4793-8271-BD230B9C7641}"/>
    <hyperlink ref="C64" r:id="rId37" xr:uid="{E5739E03-9FE4-4D05-90C8-36ABF7D078CB}"/>
    <hyperlink ref="C67" r:id="rId38" xr:uid="{25285F59-771C-40DB-8B78-E1E454C61406}"/>
    <hyperlink ref="C163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8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9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5" r:id="rId72" xr:uid="{E48CD1EB-CFA1-47B1-BD8B-09F09CDD4FA4}"/>
    <hyperlink ref="C113" r:id="rId73" xr:uid="{6E9AFF81-F520-4A86-9FC2-D5CFE68E7EB7}"/>
    <hyperlink ref="C66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8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  <hyperlink ref="C65" r:id="rId90" xr:uid="{5448F263-AB4A-41FB-B7B9-A94746C9D9E1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101" x14ac:dyDescent="0.2">
      <c r="A1" s="5" t="s">
        <v>292</v>
      </c>
    </row>
    <row r="2" spans="1:101" x14ac:dyDescent="0.2">
      <c r="C2" t="s">
        <v>659</v>
      </c>
      <c r="D2" t="s">
        <v>656</v>
      </c>
      <c r="E2" s="28" t="s">
        <v>649</v>
      </c>
      <c r="F2" s="28" t="s">
        <v>650</v>
      </c>
      <c r="G2" s="28" t="s">
        <v>651</v>
      </c>
      <c r="H2" s="28" t="s">
        <v>652</v>
      </c>
      <c r="I2" s="28" t="s">
        <v>653</v>
      </c>
      <c r="J2" s="28" t="s">
        <v>654</v>
      </c>
    </row>
    <row r="3" spans="1:101" x14ac:dyDescent="0.2">
      <c r="B3" t="s">
        <v>655</v>
      </c>
      <c r="C3" t="s">
        <v>20</v>
      </c>
      <c r="D3" t="s">
        <v>657</v>
      </c>
      <c r="E3" s="29">
        <v>16</v>
      </c>
      <c r="F3" s="29">
        <v>187.3</v>
      </c>
      <c r="G3" s="29">
        <v>279.2</v>
      </c>
      <c r="H3" s="29">
        <v>568.5</v>
      </c>
    </row>
    <row r="4" spans="1:101" x14ac:dyDescent="0.2">
      <c r="B4" t="s">
        <v>678</v>
      </c>
      <c r="C4" t="s">
        <v>15</v>
      </c>
      <c r="E4" s="30">
        <v>47</v>
      </c>
      <c r="F4" s="30">
        <v>72</v>
      </c>
      <c r="G4" s="30">
        <v>126</v>
      </c>
      <c r="H4" s="30">
        <v>171</v>
      </c>
      <c r="I4" s="30">
        <v>175</v>
      </c>
      <c r="J4" s="30">
        <v>217</v>
      </c>
      <c r="K4" s="30">
        <v>235</v>
      </c>
      <c r="L4" s="30">
        <v>290</v>
      </c>
      <c r="M4" s="30">
        <v>270</v>
      </c>
      <c r="N4" s="30">
        <v>296</v>
      </c>
      <c r="O4" s="30">
        <v>342</v>
      </c>
      <c r="P4" s="30">
        <v>327</v>
      </c>
      <c r="Q4" s="30">
        <v>382</v>
      </c>
      <c r="R4" s="30">
        <v>418</v>
      </c>
      <c r="S4" s="30">
        <v>479</v>
      </c>
      <c r="T4" s="30">
        <v>537</v>
      </c>
      <c r="U4" s="30">
        <v>693</v>
      </c>
      <c r="V4" s="30">
        <v>590</v>
      </c>
      <c r="W4" s="30">
        <v>597</v>
      </c>
      <c r="X4" s="30">
        <v>729</v>
      </c>
      <c r="Y4" s="30">
        <v>752</v>
      </c>
      <c r="Z4" s="30">
        <v>640</v>
      </c>
    </row>
    <row r="5" spans="1:101" x14ac:dyDescent="0.2">
      <c r="B5" t="s">
        <v>677</v>
      </c>
      <c r="C5" t="s">
        <v>15</v>
      </c>
      <c r="E5" s="28">
        <v>20</v>
      </c>
      <c r="F5" s="28">
        <v>101</v>
      </c>
      <c r="G5" s="28">
        <v>108</v>
      </c>
      <c r="I5">
        <v>200</v>
      </c>
      <c r="J5">
        <v>255</v>
      </c>
      <c r="K5">
        <v>299</v>
      </c>
      <c r="L5">
        <v>317</v>
      </c>
      <c r="M5">
        <v>371</v>
      </c>
      <c r="N5">
        <v>432</v>
      </c>
      <c r="O5">
        <v>511</v>
      </c>
      <c r="P5">
        <v>498</v>
      </c>
      <c r="Q5">
        <v>584</v>
      </c>
      <c r="R5">
        <v>629</v>
      </c>
      <c r="S5">
        <v>774</v>
      </c>
      <c r="T5">
        <v>765</v>
      </c>
      <c r="U5">
        <v>830</v>
      </c>
      <c r="V5">
        <v>937</v>
      </c>
      <c r="W5">
        <v>901</v>
      </c>
      <c r="X5">
        <v>1099</v>
      </c>
      <c r="Y5">
        <v>1253</v>
      </c>
      <c r="Z5">
        <v>1365</v>
      </c>
      <c r="AA5">
        <v>1433</v>
      </c>
      <c r="AB5">
        <v>1580</v>
      </c>
      <c r="AC5">
        <v>1645</v>
      </c>
      <c r="AD5">
        <v>1856</v>
      </c>
      <c r="AE5">
        <v>1986</v>
      </c>
      <c r="AF5">
        <v>2052</v>
      </c>
      <c r="AG5">
        <v>2083</v>
      </c>
      <c r="AH5">
        <v>2264</v>
      </c>
    </row>
    <row r="6" spans="1:101" x14ac:dyDescent="0.2">
      <c r="B6" t="s">
        <v>672</v>
      </c>
      <c r="C6" t="s">
        <v>20</v>
      </c>
      <c r="E6" s="30">
        <v>32.5</v>
      </c>
      <c r="F6" s="30">
        <v>61.3</v>
      </c>
      <c r="G6" s="30">
        <v>106.8</v>
      </c>
      <c r="H6" s="30">
        <v>161.4</v>
      </c>
      <c r="I6" s="30">
        <v>182.8</v>
      </c>
      <c r="J6" s="30">
        <v>228.8</v>
      </c>
      <c r="K6" s="30">
        <v>233</v>
      </c>
      <c r="L6" s="30">
        <v>310</v>
      </c>
      <c r="M6" s="30">
        <v>349</v>
      </c>
      <c r="N6" s="30">
        <v>424.1</v>
      </c>
      <c r="O6" s="30">
        <v>441.8</v>
      </c>
      <c r="P6" s="30">
        <v>519.5</v>
      </c>
      <c r="Q6" s="30">
        <v>513.20000000000005</v>
      </c>
      <c r="R6" s="30">
        <v>628.29999999999995</v>
      </c>
      <c r="S6" s="30">
        <v>605.1</v>
      </c>
      <c r="T6" s="30">
        <v>654.4</v>
      </c>
      <c r="U6" s="30">
        <v>716.4</v>
      </c>
      <c r="V6" s="30">
        <v>721.2</v>
      </c>
      <c r="W6" s="30">
        <v>709.3</v>
      </c>
      <c r="X6" s="30">
        <v>744.4</v>
      </c>
      <c r="Y6" s="30">
        <v>790.2</v>
      </c>
      <c r="Z6" s="30">
        <v>830.8</v>
      </c>
      <c r="AA6" s="30">
        <v>803.2</v>
      </c>
      <c r="AB6" s="30">
        <v>867.7</v>
      </c>
      <c r="AC6" s="30">
        <v>825.3</v>
      </c>
      <c r="AD6" s="30">
        <v>984.6</v>
      </c>
      <c r="AE6" s="30">
        <v>908.8</v>
      </c>
      <c r="AF6" s="30">
        <v>1003.4</v>
      </c>
      <c r="AG6" s="30">
        <v>1068.5999999999999</v>
      </c>
      <c r="AH6" s="30">
        <v>1180.7</v>
      </c>
      <c r="AI6" s="30">
        <v>1114.9000000000001</v>
      </c>
      <c r="AJ6" s="30">
        <v>1223.0999999999999</v>
      </c>
      <c r="AK6" s="30">
        <v>1235.8</v>
      </c>
      <c r="AL6" s="30">
        <v>1420.4</v>
      </c>
      <c r="AM6" s="30">
        <v>1328.2</v>
      </c>
      <c r="AN6" s="30">
        <v>1497.2</v>
      </c>
      <c r="AO6" s="30">
        <v>1375.8</v>
      </c>
      <c r="AP6" s="30">
        <v>883.2</v>
      </c>
      <c r="AQ6" s="30">
        <v>478.2</v>
      </c>
      <c r="AR6" s="30">
        <v>401.3</v>
      </c>
      <c r="AS6" s="30">
        <v>368</v>
      </c>
      <c r="AT6" s="30">
        <v>367.3</v>
      </c>
      <c r="AU6" s="30">
        <v>287</v>
      </c>
      <c r="AV6" s="30">
        <v>274.10000000000002</v>
      </c>
      <c r="AW6" s="30">
        <v>242.9</v>
      </c>
      <c r="AX6" s="30">
        <v>223.6</v>
      </c>
      <c r="AY6" s="30">
        <v>198.7</v>
      </c>
      <c r="AZ6" s="30">
        <v>236.5</v>
      </c>
      <c r="BA6" s="30">
        <v>313.5</v>
      </c>
      <c r="BB6" s="30">
        <v>181.8</v>
      </c>
      <c r="BC6" s="30">
        <v>174.6</v>
      </c>
      <c r="BD6" s="30">
        <v>206.6</v>
      </c>
      <c r="BE6" s="30">
        <v>183.2</v>
      </c>
      <c r="BF6" s="30">
        <v>192.8</v>
      </c>
      <c r="BG6" s="30">
        <v>169.6</v>
      </c>
      <c r="BH6" s="30">
        <v>181.9</v>
      </c>
      <c r="BI6" s="30">
        <v>172</v>
      </c>
      <c r="BJ6" s="30">
        <v>184.5</v>
      </c>
      <c r="BK6" s="30">
        <v>164.1</v>
      </c>
    </row>
    <row r="7" spans="1:101" x14ac:dyDescent="0.2">
      <c r="B7" t="s">
        <v>675</v>
      </c>
      <c r="C7" t="s">
        <v>15</v>
      </c>
      <c r="E7" s="28">
        <v>5</v>
      </c>
      <c r="G7" s="28">
        <v>95</v>
      </c>
      <c r="I7">
        <v>200</v>
      </c>
      <c r="J7">
        <v>232</v>
      </c>
      <c r="K7">
        <v>265</v>
      </c>
      <c r="L7">
        <v>264</v>
      </c>
      <c r="M7">
        <v>344</v>
      </c>
      <c r="N7">
        <v>395</v>
      </c>
      <c r="O7">
        <v>464</v>
      </c>
      <c r="P7">
        <v>495</v>
      </c>
      <c r="Q7">
        <v>512</v>
      </c>
      <c r="R7">
        <v>562</v>
      </c>
      <c r="S7">
        <v>568</v>
      </c>
      <c r="T7">
        <v>595</v>
      </c>
      <c r="U7">
        <v>556</v>
      </c>
      <c r="V7">
        <v>546</v>
      </c>
      <c r="W7">
        <v>548</v>
      </c>
      <c r="X7">
        <v>581</v>
      </c>
      <c r="Y7">
        <v>558</v>
      </c>
      <c r="Z7">
        <v>601</v>
      </c>
      <c r="AA7">
        <v>582</v>
      </c>
      <c r="AB7">
        <v>519</v>
      </c>
      <c r="AC7">
        <v>523</v>
      </c>
      <c r="AD7">
        <v>558</v>
      </c>
      <c r="AE7">
        <v>669</v>
      </c>
      <c r="AF7">
        <v>755</v>
      </c>
      <c r="AG7">
        <v>845</v>
      </c>
      <c r="AH7">
        <v>909</v>
      </c>
      <c r="AI7">
        <v>958</v>
      </c>
      <c r="AJ7">
        <v>786</v>
      </c>
      <c r="AK7">
        <v>679</v>
      </c>
      <c r="AL7">
        <v>698</v>
      </c>
      <c r="AM7">
        <v>741</v>
      </c>
      <c r="AN7">
        <v>677</v>
      </c>
      <c r="AO7">
        <v>690</v>
      </c>
      <c r="AP7">
        <v>568</v>
      </c>
      <c r="AQ7">
        <v>590</v>
      </c>
      <c r="AR7">
        <v>622</v>
      </c>
      <c r="AS7">
        <v>638</v>
      </c>
      <c r="AT7">
        <v>563</v>
      </c>
      <c r="AU7">
        <v>548</v>
      </c>
      <c r="AV7">
        <v>548</v>
      </c>
      <c r="AW7">
        <v>539</v>
      </c>
      <c r="AX7">
        <v>505</v>
      </c>
      <c r="AY7">
        <v>456</v>
      </c>
      <c r="AZ7">
        <v>270</v>
      </c>
      <c r="BA7">
        <v>245</v>
      </c>
    </row>
    <row r="8" spans="1:101" x14ac:dyDescent="0.2">
      <c r="B8" t="s">
        <v>664</v>
      </c>
      <c r="C8" t="s">
        <v>20</v>
      </c>
      <c r="E8" s="29">
        <v>19.3</v>
      </c>
      <c r="F8" s="29">
        <v>32.5</v>
      </c>
      <c r="G8" s="29">
        <v>61.3</v>
      </c>
      <c r="H8" s="29">
        <v>96.6</v>
      </c>
      <c r="I8" s="29">
        <v>138.69999999999999</v>
      </c>
      <c r="J8" s="29">
        <v>151.30000000000001</v>
      </c>
      <c r="K8" s="29">
        <v>172.5</v>
      </c>
      <c r="L8" s="29">
        <v>146.5</v>
      </c>
      <c r="M8" s="29">
        <v>220.1</v>
      </c>
      <c r="N8" s="29">
        <v>263.89999999999998</v>
      </c>
      <c r="O8" s="29">
        <v>307</v>
      </c>
      <c r="P8" s="29">
        <v>252.5</v>
      </c>
      <c r="Q8" s="29">
        <v>353.8</v>
      </c>
      <c r="R8" s="29">
        <v>340</v>
      </c>
      <c r="S8" s="29">
        <v>420.1</v>
      </c>
      <c r="T8" s="29">
        <v>443.5</v>
      </c>
      <c r="U8" s="29">
        <v>395.2</v>
      </c>
      <c r="V8" s="29">
        <v>454.5</v>
      </c>
      <c r="W8" s="29">
        <v>495.3</v>
      </c>
      <c r="X8" s="29">
        <v>403.2</v>
      </c>
      <c r="Y8" s="29">
        <v>569.1</v>
      </c>
      <c r="Z8" s="29">
        <v>593.1</v>
      </c>
      <c r="AA8" s="29">
        <v>647.4</v>
      </c>
      <c r="AB8" s="29">
        <v>488.1</v>
      </c>
      <c r="AC8" s="29">
        <v>606.20000000000005</v>
      </c>
      <c r="AD8" s="29">
        <v>679.9</v>
      </c>
      <c r="AE8" s="29">
        <v>707.8</v>
      </c>
      <c r="AF8" s="29">
        <v>527</v>
      </c>
    </row>
    <row r="9" spans="1:101" x14ac:dyDescent="0.2">
      <c r="B9" t="s">
        <v>676</v>
      </c>
      <c r="C9" t="s">
        <v>15</v>
      </c>
      <c r="E9" s="28">
        <v>10</v>
      </c>
      <c r="F9" s="28">
        <v>42</v>
      </c>
      <c r="G9" s="28">
        <v>56</v>
      </c>
      <c r="H9">
        <v>92</v>
      </c>
      <c r="I9">
        <v>116</v>
      </c>
      <c r="J9">
        <v>154</v>
      </c>
      <c r="K9">
        <v>184</v>
      </c>
      <c r="L9">
        <v>235</v>
      </c>
      <c r="M9">
        <v>261</v>
      </c>
      <c r="N9">
        <v>295</v>
      </c>
      <c r="O9">
        <v>349</v>
      </c>
      <c r="P9">
        <v>346</v>
      </c>
      <c r="Q9">
        <v>409</v>
      </c>
      <c r="R9">
        <v>450</v>
      </c>
      <c r="S9">
        <v>512</v>
      </c>
      <c r="T9">
        <v>522</v>
      </c>
      <c r="U9">
        <v>587</v>
      </c>
      <c r="V9">
        <v>620</v>
      </c>
      <c r="W9">
        <v>705</v>
      </c>
      <c r="X9">
        <v>703</v>
      </c>
      <c r="Y9">
        <v>784</v>
      </c>
      <c r="Z9">
        <v>831</v>
      </c>
      <c r="AA9">
        <v>921</v>
      </c>
      <c r="AB9">
        <v>875</v>
      </c>
      <c r="AC9">
        <v>1031</v>
      </c>
      <c r="AD9">
        <v>949</v>
      </c>
      <c r="AE9">
        <v>1031</v>
      </c>
      <c r="AF9">
        <v>1117</v>
      </c>
      <c r="AG9">
        <v>1125</v>
      </c>
      <c r="AH9">
        <v>1116</v>
      </c>
      <c r="AI9">
        <v>1066</v>
      </c>
      <c r="AJ9">
        <v>1062</v>
      </c>
      <c r="AK9">
        <v>1038</v>
      </c>
      <c r="AL9">
        <v>970</v>
      </c>
      <c r="AM9">
        <v>911</v>
      </c>
      <c r="AN9">
        <v>866</v>
      </c>
      <c r="AO9">
        <v>827</v>
      </c>
    </row>
    <row r="10" spans="1:101" x14ac:dyDescent="0.2">
      <c r="B10" t="s">
        <v>660</v>
      </c>
      <c r="C10" t="s">
        <v>20</v>
      </c>
      <c r="E10" s="30">
        <v>21</v>
      </c>
      <c r="F10" s="30">
        <v>29.7</v>
      </c>
      <c r="G10" s="30">
        <v>57.7</v>
      </c>
      <c r="H10" s="30">
        <v>84.5</v>
      </c>
      <c r="I10" s="30">
        <v>83.1</v>
      </c>
      <c r="J10" s="30">
        <v>109.4</v>
      </c>
      <c r="K10" s="30">
        <v>133.9</v>
      </c>
      <c r="L10" s="30">
        <v>157.19999999999999</v>
      </c>
      <c r="M10" s="30">
        <v>179.1</v>
      </c>
      <c r="N10" s="30">
        <v>188</v>
      </c>
      <c r="O10" s="30">
        <v>208.6</v>
      </c>
      <c r="P10" s="30">
        <v>234.4</v>
      </c>
      <c r="Q10" s="30">
        <v>281.60000000000002</v>
      </c>
      <c r="R10" s="30">
        <v>269</v>
      </c>
      <c r="S10" s="30">
        <v>341.3</v>
      </c>
      <c r="T10" s="30">
        <v>335.5</v>
      </c>
      <c r="U10" s="30">
        <v>404.1</v>
      </c>
      <c r="V10" s="30">
        <v>469.4</v>
      </c>
      <c r="W10" s="30">
        <v>588.5</v>
      </c>
      <c r="X10" s="30">
        <v>617.70000000000005</v>
      </c>
      <c r="Y10" s="30">
        <v>808</v>
      </c>
      <c r="Z10" s="30">
        <v>750.9</v>
      </c>
    </row>
    <row r="11" spans="1:101" x14ac:dyDescent="0.2">
      <c r="B11" t="s">
        <v>666</v>
      </c>
      <c r="C11" t="s">
        <v>20</v>
      </c>
      <c r="E11" s="29">
        <v>10.199999999999999</v>
      </c>
      <c r="F11" s="29">
        <v>18.3</v>
      </c>
      <c r="G11" s="29">
        <v>44.3</v>
      </c>
      <c r="H11" s="29">
        <v>73.7</v>
      </c>
      <c r="I11" s="29">
        <v>112.5</v>
      </c>
      <c r="J11" s="29">
        <v>143.6</v>
      </c>
      <c r="K11" s="29">
        <v>201.3</v>
      </c>
      <c r="L11" s="29">
        <v>243.6</v>
      </c>
      <c r="M11" s="29">
        <v>337</v>
      </c>
      <c r="N11" s="29">
        <v>372.9</v>
      </c>
      <c r="O11" s="29">
        <v>480.2</v>
      </c>
      <c r="P11" s="29">
        <v>527.70000000000005</v>
      </c>
      <c r="Q11" s="29">
        <v>649</v>
      </c>
      <c r="R11" s="29">
        <v>678.3</v>
      </c>
      <c r="S11" s="29">
        <v>779.8</v>
      </c>
      <c r="T11" s="29">
        <v>816.2</v>
      </c>
      <c r="U11" s="29">
        <v>924.7</v>
      </c>
      <c r="V11" s="29">
        <v>879.7</v>
      </c>
      <c r="W11" s="29">
        <v>1028.5</v>
      </c>
      <c r="X11" s="29">
        <v>1011.5</v>
      </c>
      <c r="Y11" s="29">
        <v>1208.0999999999999</v>
      </c>
      <c r="Z11" s="29">
        <v>1229.4000000000001</v>
      </c>
      <c r="AA11" s="29">
        <v>1229.8</v>
      </c>
      <c r="AB11" s="29">
        <v>1106.5999999999999</v>
      </c>
      <c r="AC11" s="29">
        <v>1502.4</v>
      </c>
      <c r="AD11" s="29">
        <v>1452.4</v>
      </c>
      <c r="AE11" s="29">
        <v>1535.6</v>
      </c>
      <c r="AF11" s="29">
        <v>1600.1</v>
      </c>
      <c r="AG11" s="29">
        <v>1883.7</v>
      </c>
      <c r="AH11" s="29">
        <v>1741.3</v>
      </c>
      <c r="AI11" s="29">
        <v>1911.9</v>
      </c>
      <c r="AJ11" s="29">
        <v>1850.4</v>
      </c>
      <c r="AK11" s="29">
        <v>1936.2</v>
      </c>
      <c r="AL11" s="29">
        <v>1977.1</v>
      </c>
    </row>
    <row r="12" spans="1:101" x14ac:dyDescent="0.2">
      <c r="B12" t="s">
        <v>671</v>
      </c>
      <c r="C12" t="s">
        <v>20</v>
      </c>
      <c r="E12" s="30">
        <v>11.6</v>
      </c>
      <c r="F12" s="30">
        <v>17.8</v>
      </c>
      <c r="G12" s="30">
        <v>40</v>
      </c>
      <c r="H12" s="30">
        <v>73.099999999999994</v>
      </c>
      <c r="I12" s="30">
        <v>93.9</v>
      </c>
      <c r="J12" s="30">
        <v>111.2</v>
      </c>
      <c r="K12" s="30">
        <v>122.3</v>
      </c>
      <c r="L12" s="30">
        <v>135.80000000000001</v>
      </c>
      <c r="M12" s="30">
        <v>130</v>
      </c>
      <c r="N12" s="30">
        <v>153</v>
      </c>
      <c r="O12" s="30">
        <v>157</v>
      </c>
      <c r="P12" s="30">
        <v>171.4</v>
      </c>
      <c r="Q12" s="30">
        <v>187.8</v>
      </c>
      <c r="R12" s="30">
        <v>207.1</v>
      </c>
      <c r="S12" s="30">
        <v>215</v>
      </c>
      <c r="T12" s="30">
        <v>244.1</v>
      </c>
      <c r="U12" s="30">
        <v>247.2</v>
      </c>
      <c r="V12" s="30">
        <v>275</v>
      </c>
      <c r="W12" s="30">
        <v>313.89999999999998</v>
      </c>
      <c r="X12" s="30">
        <v>318.7</v>
      </c>
      <c r="Y12" s="30">
        <v>335.3</v>
      </c>
      <c r="Z12" s="30">
        <v>385.3</v>
      </c>
      <c r="AA12" s="30">
        <v>461.9</v>
      </c>
      <c r="AB12" s="30">
        <v>523.6</v>
      </c>
      <c r="AC12" s="30">
        <v>527.4</v>
      </c>
      <c r="AD12" s="30">
        <v>551.79999999999995</v>
      </c>
      <c r="AE12" s="30">
        <v>560.29999999999995</v>
      </c>
      <c r="AF12" s="30">
        <v>569</v>
      </c>
      <c r="AG12" s="30">
        <v>579.9</v>
      </c>
      <c r="AH12" s="30">
        <v>613.4</v>
      </c>
      <c r="AI12" s="30">
        <v>629.70000000000005</v>
      </c>
      <c r="AJ12" s="30">
        <v>638.1</v>
      </c>
      <c r="AK12" s="30">
        <v>606.79999999999995</v>
      </c>
      <c r="AL12" s="30">
        <v>659.5</v>
      </c>
      <c r="AM12" s="30">
        <v>643.6</v>
      </c>
      <c r="AN12" s="30">
        <v>684.3</v>
      </c>
      <c r="AO12" s="30">
        <v>616.79999999999995</v>
      </c>
      <c r="AP12" s="30">
        <v>669.4</v>
      </c>
      <c r="AQ12" s="30">
        <v>690.5</v>
      </c>
      <c r="AR12" s="30">
        <v>726.2</v>
      </c>
      <c r="AS12" s="30">
        <v>632</v>
      </c>
      <c r="AT12" s="30">
        <v>711.6</v>
      </c>
      <c r="AU12" s="30">
        <v>723.4</v>
      </c>
      <c r="AV12" s="30">
        <v>725</v>
      </c>
      <c r="AW12" s="30">
        <v>573</v>
      </c>
      <c r="AX12" s="30">
        <v>664.3</v>
      </c>
      <c r="AY12" s="30">
        <v>628.5</v>
      </c>
      <c r="AZ12" s="30">
        <v>627.20000000000005</v>
      </c>
      <c r="BA12" s="30">
        <v>564.20000000000005</v>
      </c>
      <c r="BB12" s="30">
        <v>607.1</v>
      </c>
      <c r="BC12" s="30">
        <v>570.4</v>
      </c>
      <c r="BD12" s="30">
        <v>541.6</v>
      </c>
      <c r="BE12" s="30">
        <v>489.9</v>
      </c>
      <c r="BF12" s="30">
        <v>532.9</v>
      </c>
      <c r="BG12" s="30">
        <v>514.5</v>
      </c>
      <c r="BH12" s="30">
        <v>525.20000000000005</v>
      </c>
      <c r="BI12" s="30">
        <v>499.6</v>
      </c>
      <c r="BJ12" s="30">
        <v>555.9</v>
      </c>
      <c r="BK12" s="30">
        <v>520.5</v>
      </c>
      <c r="BL12" s="30">
        <v>556.9</v>
      </c>
      <c r="BM12" s="30">
        <v>499.2</v>
      </c>
      <c r="BN12" s="30">
        <v>577.79999999999995</v>
      </c>
      <c r="BO12" s="30">
        <v>508.2</v>
      </c>
      <c r="BP12" s="30">
        <v>530.70000000000005</v>
      </c>
      <c r="BQ12" s="30">
        <v>560.1</v>
      </c>
      <c r="BR12" s="30">
        <v>539.1</v>
      </c>
      <c r="BS12" s="30">
        <v>578</v>
      </c>
      <c r="BT12" s="30">
        <v>652.70000000000005</v>
      </c>
      <c r="BU12" s="30">
        <v>559</v>
      </c>
      <c r="BV12" s="30">
        <v>610.6</v>
      </c>
      <c r="BW12" s="30">
        <v>457</v>
      </c>
      <c r="BX12" s="30">
        <v>434.9</v>
      </c>
      <c r="BY12" s="30">
        <v>343.9</v>
      </c>
      <c r="BZ12" s="30">
        <v>227.7</v>
      </c>
      <c r="CA12" s="30">
        <v>119.4</v>
      </c>
      <c r="CB12" s="30">
        <v>236.6</v>
      </c>
      <c r="CC12" s="30">
        <v>58.2</v>
      </c>
    </row>
    <row r="13" spans="1:101" x14ac:dyDescent="0.2">
      <c r="B13" t="s">
        <v>668</v>
      </c>
      <c r="C13" t="s">
        <v>20</v>
      </c>
      <c r="E13" s="30">
        <v>13.7</v>
      </c>
      <c r="F13" s="30">
        <v>28.4</v>
      </c>
      <c r="G13" s="30">
        <v>33.6</v>
      </c>
      <c r="H13" s="30">
        <v>67.5</v>
      </c>
      <c r="I13" s="30">
        <v>87.7</v>
      </c>
      <c r="J13" s="30">
        <v>111.2</v>
      </c>
      <c r="K13" s="30">
        <v>117.5</v>
      </c>
      <c r="L13" s="30">
        <v>131</v>
      </c>
      <c r="M13" s="30">
        <v>147</v>
      </c>
      <c r="N13" s="30">
        <v>159</v>
      </c>
      <c r="O13" s="30">
        <v>177.1</v>
      </c>
      <c r="P13" s="30">
        <v>171.2</v>
      </c>
      <c r="Q13" s="30">
        <v>186.3</v>
      </c>
      <c r="R13" s="30">
        <v>196</v>
      </c>
      <c r="S13" s="30">
        <v>204.8</v>
      </c>
      <c r="T13" s="30">
        <v>183.6</v>
      </c>
      <c r="U13" s="30">
        <v>218.8</v>
      </c>
      <c r="V13" s="30">
        <v>198.4</v>
      </c>
      <c r="W13" s="30">
        <v>220.6</v>
      </c>
      <c r="X13" s="30">
        <v>198.3</v>
      </c>
      <c r="Y13" s="30">
        <v>241.8</v>
      </c>
      <c r="Z13" s="30">
        <v>240</v>
      </c>
      <c r="AA13" s="30">
        <v>245.1</v>
      </c>
      <c r="AB13" s="30">
        <v>239</v>
      </c>
      <c r="AC13" s="30">
        <v>256.7</v>
      </c>
      <c r="AD13" s="30">
        <v>252.7</v>
      </c>
      <c r="AE13" s="30">
        <v>284.2</v>
      </c>
      <c r="AF13" s="30">
        <v>240.5</v>
      </c>
      <c r="AG13" s="30">
        <v>268.7</v>
      </c>
      <c r="AH13" s="30">
        <v>253.4</v>
      </c>
      <c r="AI13" s="30">
        <v>270.39999999999998</v>
      </c>
      <c r="AJ13" s="30">
        <v>230.3</v>
      </c>
      <c r="AK13" s="30">
        <v>231.3</v>
      </c>
      <c r="AL13" s="30">
        <v>232.1</v>
      </c>
      <c r="AM13" s="30">
        <v>277.8</v>
      </c>
      <c r="AN13" s="30">
        <v>236.8</v>
      </c>
    </row>
    <row r="14" spans="1:101" x14ac:dyDescent="0.2">
      <c r="B14" t="s">
        <v>670</v>
      </c>
      <c r="C14" t="s">
        <v>20</v>
      </c>
      <c r="E14" s="30">
        <v>25.7</v>
      </c>
      <c r="F14" s="30">
        <v>36</v>
      </c>
      <c r="G14" s="30">
        <v>52</v>
      </c>
      <c r="H14" s="30">
        <v>62</v>
      </c>
      <c r="I14" s="30">
        <f>M14/1.34</f>
        <v>68.731343283582078</v>
      </c>
      <c r="J14" s="30">
        <v>72</v>
      </c>
      <c r="K14" s="30">
        <v>152.1</v>
      </c>
      <c r="L14" s="30">
        <v>87.1</v>
      </c>
      <c r="M14" s="30">
        <v>92.1</v>
      </c>
      <c r="N14" s="30">
        <v>82.7</v>
      </c>
      <c r="O14" s="30">
        <v>101.2</v>
      </c>
      <c r="P14" s="30">
        <v>109.2</v>
      </c>
      <c r="Q14" s="30">
        <v>103</v>
      </c>
      <c r="R14" s="30">
        <v>97.5</v>
      </c>
      <c r="S14" s="30">
        <v>114.6</v>
      </c>
      <c r="T14" s="30">
        <v>115.8</v>
      </c>
      <c r="U14" s="30">
        <v>120.5</v>
      </c>
      <c r="V14" s="30">
        <v>115.7</v>
      </c>
      <c r="W14" s="30">
        <v>106.9</v>
      </c>
      <c r="X14" s="30">
        <v>102.7</v>
      </c>
      <c r="Y14" s="30">
        <v>105.3</v>
      </c>
      <c r="Z14" s="30">
        <v>101.8</v>
      </c>
      <c r="AA14" s="30">
        <v>103.9</v>
      </c>
      <c r="AB14" s="30">
        <v>106.7</v>
      </c>
      <c r="AC14" s="30">
        <v>110.3</v>
      </c>
    </row>
    <row r="15" spans="1:101" x14ac:dyDescent="0.2">
      <c r="B15" t="s">
        <v>658</v>
      </c>
      <c r="C15" t="s">
        <v>20</v>
      </c>
      <c r="E15" s="29">
        <v>4.9000000000000004</v>
      </c>
      <c r="F15" s="29">
        <v>14.2</v>
      </c>
      <c r="G15" s="29">
        <v>34.299999999999997</v>
      </c>
      <c r="H15" s="29">
        <v>47.7</v>
      </c>
      <c r="I15" s="29">
        <v>66.3</v>
      </c>
      <c r="J15" s="29">
        <v>74</v>
      </c>
      <c r="K15" s="29">
        <v>87.4</v>
      </c>
      <c r="L15" s="29">
        <v>91.5</v>
      </c>
      <c r="M15" s="29">
        <v>109.9</v>
      </c>
      <c r="N15" s="29">
        <v>119.5</v>
      </c>
      <c r="O15" s="29">
        <v>156.30000000000001</v>
      </c>
      <c r="P15" s="29">
        <v>140</v>
      </c>
      <c r="Q15" s="29">
        <v>161.5</v>
      </c>
      <c r="R15" s="29">
        <v>149.30000000000001</v>
      </c>
      <c r="S15" s="29">
        <v>157.5</v>
      </c>
      <c r="T15" s="29">
        <v>168.5</v>
      </c>
      <c r="U15" s="29">
        <v>175.6</v>
      </c>
      <c r="V15" s="29">
        <v>154.30000000000001</v>
      </c>
    </row>
    <row r="16" spans="1:101" x14ac:dyDescent="0.2">
      <c r="B16" t="s">
        <v>674</v>
      </c>
      <c r="C16" t="s">
        <v>15</v>
      </c>
      <c r="E16" s="28">
        <v>21</v>
      </c>
      <c r="F16" s="28">
        <v>26</v>
      </c>
      <c r="G16" s="28">
        <v>27</v>
      </c>
      <c r="H16">
        <v>41</v>
      </c>
      <c r="I16">
        <v>49</v>
      </c>
      <c r="J16" s="32">
        <v>91.2</v>
      </c>
      <c r="K16" s="32">
        <v>90.8</v>
      </c>
      <c r="L16" s="32">
        <v>139</v>
      </c>
      <c r="M16" s="32">
        <v>131</v>
      </c>
      <c r="N16" s="32">
        <v>171</v>
      </c>
      <c r="O16">
        <v>209</v>
      </c>
      <c r="P16">
        <v>210</v>
      </c>
      <c r="Q16">
        <v>245</v>
      </c>
      <c r="R16">
        <v>332</v>
      </c>
      <c r="S16">
        <v>341</v>
      </c>
      <c r="T16">
        <v>379</v>
      </c>
      <c r="U16">
        <v>409</v>
      </c>
      <c r="V16">
        <v>421</v>
      </c>
      <c r="W16">
        <v>444</v>
      </c>
      <c r="X16">
        <v>456</v>
      </c>
      <c r="Y16">
        <v>464</v>
      </c>
      <c r="Z16">
        <v>539</v>
      </c>
      <c r="AA16">
        <v>545</v>
      </c>
      <c r="AB16">
        <v>598</v>
      </c>
      <c r="AC16">
        <v>577</v>
      </c>
      <c r="AD16">
        <v>642</v>
      </c>
      <c r="AE16">
        <v>624</v>
      </c>
      <c r="AF16">
        <v>692</v>
      </c>
      <c r="AG16">
        <v>681</v>
      </c>
      <c r="AH16">
        <v>777</v>
      </c>
      <c r="AI16">
        <v>776</v>
      </c>
      <c r="AJ16">
        <v>780</v>
      </c>
      <c r="AK16">
        <v>731</v>
      </c>
      <c r="AL16">
        <v>869</v>
      </c>
      <c r="AM16">
        <v>819</v>
      </c>
      <c r="AN16">
        <v>908</v>
      </c>
      <c r="AO16">
        <v>998</v>
      </c>
      <c r="AP16">
        <v>886</v>
      </c>
      <c r="AQ16">
        <v>978</v>
      </c>
      <c r="AR16">
        <v>886</v>
      </c>
      <c r="AS16">
        <v>1028</v>
      </c>
      <c r="AT16">
        <v>1102</v>
      </c>
      <c r="AU16">
        <v>1036</v>
      </c>
      <c r="AV16">
        <v>1138</v>
      </c>
      <c r="AW16">
        <v>1186</v>
      </c>
      <c r="AX16">
        <v>1130</v>
      </c>
      <c r="AY16">
        <v>1229</v>
      </c>
      <c r="AZ16">
        <v>1065</v>
      </c>
      <c r="BA16">
        <v>1285</v>
      </c>
      <c r="BB16">
        <v>1371</v>
      </c>
      <c r="BC16">
        <v>1408</v>
      </c>
      <c r="BD16">
        <v>1428</v>
      </c>
      <c r="BE16">
        <v>1521</v>
      </c>
      <c r="BF16">
        <v>1523</v>
      </c>
      <c r="BG16">
        <v>1591</v>
      </c>
      <c r="BH16">
        <v>1504</v>
      </c>
      <c r="BI16">
        <v>1600</v>
      </c>
      <c r="BJ16">
        <v>1672</v>
      </c>
      <c r="BK16">
        <v>1689</v>
      </c>
      <c r="BL16">
        <v>1712</v>
      </c>
      <c r="BM16">
        <v>1610</v>
      </c>
      <c r="BN16">
        <v>1804</v>
      </c>
      <c r="BO16">
        <v>1782</v>
      </c>
      <c r="BP16">
        <v>1672</v>
      </c>
      <c r="BQ16">
        <v>1600</v>
      </c>
      <c r="BR16">
        <v>1668</v>
      </c>
      <c r="BS16">
        <v>1613</v>
      </c>
      <c r="BT16">
        <v>1680</v>
      </c>
      <c r="BU16">
        <v>1779</v>
      </c>
      <c r="BV16">
        <v>1780</v>
      </c>
      <c r="BW16">
        <v>1783</v>
      </c>
      <c r="BX16">
        <v>1624</v>
      </c>
      <c r="BY16">
        <v>1672</v>
      </c>
      <c r="BZ16">
        <v>1530</v>
      </c>
      <c r="CA16">
        <v>1647</v>
      </c>
      <c r="CB16">
        <v>1466</v>
      </c>
      <c r="CC16">
        <v>1389</v>
      </c>
      <c r="CD16">
        <v>1320</v>
      </c>
      <c r="CE16">
        <v>1379</v>
      </c>
      <c r="CF16">
        <v>1238</v>
      </c>
      <c r="CG16">
        <v>1102</v>
      </c>
      <c r="CH16">
        <v>1107</v>
      </c>
      <c r="CI16">
        <v>1136</v>
      </c>
      <c r="CJ16">
        <v>1035</v>
      </c>
      <c r="CK16">
        <v>990</v>
      </c>
      <c r="CL16">
        <v>935</v>
      </c>
      <c r="CM16">
        <v>921</v>
      </c>
      <c r="CN16">
        <v>901</v>
      </c>
      <c r="CO16">
        <v>777</v>
      </c>
      <c r="CP16">
        <v>888</v>
      </c>
      <c r="CQ16">
        <v>761</v>
      </c>
      <c r="CR16">
        <v>764</v>
      </c>
      <c r="CS16">
        <v>663</v>
      </c>
      <c r="CT16">
        <v>647</v>
      </c>
      <c r="CU16">
        <v>558</v>
      </c>
      <c r="CV16">
        <v>475</v>
      </c>
      <c r="CW16">
        <v>487</v>
      </c>
    </row>
    <row r="17" spans="2:37" x14ac:dyDescent="0.2">
      <c r="B17" t="s">
        <v>662</v>
      </c>
      <c r="C17" t="s">
        <v>20</v>
      </c>
      <c r="E17" s="29">
        <v>9.9</v>
      </c>
      <c r="F17" s="29">
        <v>40.1</v>
      </c>
      <c r="G17" s="29">
        <v>46.6</v>
      </c>
      <c r="H17" s="29">
        <v>37.4</v>
      </c>
      <c r="I17" s="29">
        <v>57.4</v>
      </c>
      <c r="J17" s="29">
        <v>64.099999999999994</v>
      </c>
      <c r="K17" s="29">
        <v>84.4</v>
      </c>
      <c r="L17" s="29">
        <v>102.8</v>
      </c>
      <c r="M17" s="29">
        <v>109.7</v>
      </c>
      <c r="N17" s="29">
        <v>105</v>
      </c>
      <c r="O17" s="29">
        <v>125.6</v>
      </c>
      <c r="P17" s="29">
        <v>77.8</v>
      </c>
      <c r="Q17" s="29">
        <v>85.5</v>
      </c>
      <c r="R17" s="29">
        <v>73.599999999999994</v>
      </c>
      <c r="S17" s="29">
        <v>76.8</v>
      </c>
      <c r="T17" s="29">
        <v>57.5</v>
      </c>
      <c r="U17" s="29">
        <v>61</v>
      </c>
    </row>
    <row r="18" spans="2:37" x14ac:dyDescent="0.2">
      <c r="B18" t="s">
        <v>661</v>
      </c>
      <c r="C18" t="s">
        <v>20</v>
      </c>
      <c r="E18" s="29">
        <v>1.9</v>
      </c>
      <c r="F18" s="29">
        <v>4.8</v>
      </c>
      <c r="G18" s="29">
        <v>16.2</v>
      </c>
      <c r="H18" s="29">
        <v>23</v>
      </c>
      <c r="I18" s="29">
        <v>32.200000000000003</v>
      </c>
      <c r="J18" s="29">
        <v>44.7</v>
      </c>
      <c r="K18" s="29">
        <v>55.6</v>
      </c>
      <c r="L18" s="29">
        <v>70.099999999999994</v>
      </c>
      <c r="M18" s="29">
        <v>82.1</v>
      </c>
      <c r="N18" s="29">
        <v>102.4</v>
      </c>
      <c r="O18" s="29">
        <v>114.6</v>
      </c>
      <c r="P18" s="29">
        <v>127.8</v>
      </c>
      <c r="Q18" s="29">
        <v>139.69999999999999</v>
      </c>
      <c r="R18" s="29">
        <v>145</v>
      </c>
      <c r="S18" s="29">
        <v>162</v>
      </c>
      <c r="T18" s="29">
        <v>192.2</v>
      </c>
      <c r="U18" s="29">
        <v>193.8</v>
      </c>
      <c r="V18" s="29">
        <v>208.4</v>
      </c>
      <c r="W18" s="29">
        <v>406.9</v>
      </c>
      <c r="X18" s="29">
        <v>306</v>
      </c>
      <c r="Y18" s="29">
        <v>255.6</v>
      </c>
      <c r="Z18" s="29">
        <v>186.2</v>
      </c>
      <c r="AA18" s="29">
        <v>182.9</v>
      </c>
      <c r="AB18" s="29">
        <v>205.8</v>
      </c>
      <c r="AC18" s="29">
        <v>228.9</v>
      </c>
    </row>
    <row r="19" spans="2:37" x14ac:dyDescent="0.2">
      <c r="B19" t="s">
        <v>663</v>
      </c>
      <c r="C19" t="s">
        <v>20</v>
      </c>
      <c r="E19" s="30">
        <v>6.3</v>
      </c>
      <c r="F19" s="30">
        <v>11.6</v>
      </c>
      <c r="G19" s="30">
        <v>18.7</v>
      </c>
      <c r="H19" s="30">
        <v>16.8</v>
      </c>
      <c r="I19" s="30">
        <v>25.7</v>
      </c>
      <c r="J19" s="30">
        <v>33.6</v>
      </c>
      <c r="K19" s="30">
        <v>38.6</v>
      </c>
      <c r="L19" s="30">
        <v>41.8</v>
      </c>
      <c r="M19" s="30">
        <v>45</v>
      </c>
      <c r="N19" s="30">
        <v>40.5</v>
      </c>
      <c r="O19" s="30">
        <v>64.599999999999994</v>
      </c>
      <c r="P19" s="30">
        <v>51.4</v>
      </c>
    </row>
    <row r="20" spans="2:37" x14ac:dyDescent="0.2">
      <c r="B20" t="s">
        <v>665</v>
      </c>
      <c r="C20" t="s">
        <v>20</v>
      </c>
      <c r="E20" s="30">
        <v>3.8</v>
      </c>
      <c r="F20" s="30">
        <v>7.3</v>
      </c>
      <c r="G20" s="30">
        <v>10.9</v>
      </c>
      <c r="H20" s="30">
        <v>16.3</v>
      </c>
      <c r="I20" s="30">
        <v>19.399999999999999</v>
      </c>
      <c r="J20" s="30">
        <v>39.5</v>
      </c>
      <c r="K20" s="30">
        <v>46</v>
      </c>
      <c r="L20" s="30">
        <v>86.6</v>
      </c>
      <c r="M20" s="30">
        <v>145.69999999999999</v>
      </c>
      <c r="N20" s="30">
        <v>153.80000000000001</v>
      </c>
      <c r="O20" s="30">
        <v>166</v>
      </c>
      <c r="P20" s="30">
        <v>201.8</v>
      </c>
      <c r="Q20" s="30">
        <v>201.2</v>
      </c>
      <c r="R20" s="30">
        <v>232.2</v>
      </c>
      <c r="S20" s="30">
        <v>251.4</v>
      </c>
      <c r="T20" s="30">
        <v>290.7</v>
      </c>
      <c r="U20" s="30">
        <v>263.2</v>
      </c>
      <c r="V20" s="30">
        <v>307.2</v>
      </c>
      <c r="W20" s="30">
        <v>303.7</v>
      </c>
      <c r="X20" s="30">
        <v>290.39999999999998</v>
      </c>
      <c r="Y20" s="30">
        <v>248.2</v>
      </c>
      <c r="Z20" s="30">
        <v>282.10000000000002</v>
      </c>
      <c r="AA20" s="30">
        <v>246.6</v>
      </c>
      <c r="AB20" s="30">
        <v>210.7</v>
      </c>
      <c r="AC20" s="30">
        <v>192.8</v>
      </c>
      <c r="AD20" s="30">
        <v>242.4</v>
      </c>
      <c r="AE20" s="30">
        <v>191.5</v>
      </c>
      <c r="AF20" s="30">
        <v>174.2</v>
      </c>
      <c r="AG20" s="30">
        <v>193</v>
      </c>
      <c r="AH20" s="30">
        <v>201.7</v>
      </c>
    </row>
    <row r="21" spans="2:37" x14ac:dyDescent="0.2">
      <c r="B21" t="s">
        <v>667</v>
      </c>
      <c r="C21" t="s">
        <v>20</v>
      </c>
      <c r="E21" s="30">
        <v>19.3</v>
      </c>
      <c r="F21" s="30">
        <v>11.1</v>
      </c>
      <c r="G21" s="30">
        <v>15.4</v>
      </c>
      <c r="H21" s="30">
        <v>14.6</v>
      </c>
      <c r="I21" s="30">
        <v>38.200000000000003</v>
      </c>
      <c r="J21" s="30">
        <v>40.1</v>
      </c>
      <c r="K21" s="30">
        <v>47.5</v>
      </c>
      <c r="L21" s="30">
        <v>76.099999999999994</v>
      </c>
      <c r="M21" s="30">
        <v>74</v>
      </c>
      <c r="N21" s="30">
        <v>103.2</v>
      </c>
      <c r="O21" s="30">
        <v>127.2</v>
      </c>
      <c r="P21" s="30">
        <v>143.19999999999999</v>
      </c>
      <c r="Q21" s="30">
        <v>151</v>
      </c>
      <c r="R21" s="30">
        <v>147.19999999999999</v>
      </c>
      <c r="S21" s="30">
        <v>166.9</v>
      </c>
      <c r="T21" s="30">
        <v>193.2</v>
      </c>
      <c r="U21" s="30">
        <v>203.6</v>
      </c>
      <c r="V21" s="30">
        <v>231.9</v>
      </c>
      <c r="W21" s="30">
        <v>240.7</v>
      </c>
      <c r="X21" s="30">
        <v>268</v>
      </c>
      <c r="Y21" s="30">
        <v>267.5</v>
      </c>
      <c r="Z21" s="30">
        <v>262</v>
      </c>
      <c r="AA21" s="30">
        <v>310.8</v>
      </c>
      <c r="AB21" s="30">
        <v>313.60000000000002</v>
      </c>
      <c r="AC21" s="30">
        <v>312</v>
      </c>
      <c r="AD21" s="30">
        <v>356.5</v>
      </c>
      <c r="AE21" s="30">
        <v>390.4</v>
      </c>
      <c r="AF21" s="30">
        <v>431.9</v>
      </c>
      <c r="AG21" s="30">
        <v>419.4</v>
      </c>
      <c r="AH21" s="30">
        <v>461</v>
      </c>
      <c r="AI21" s="30">
        <v>573.29999999999995</v>
      </c>
      <c r="AJ21" s="30">
        <v>612.29999999999995</v>
      </c>
      <c r="AK21" s="30">
        <v>577.5</v>
      </c>
    </row>
    <row r="22" spans="2:37" x14ac:dyDescent="0.2">
      <c r="B22" t="s">
        <v>669</v>
      </c>
      <c r="C22" t="s">
        <v>20</v>
      </c>
      <c r="E22" s="29">
        <v>22.6</v>
      </c>
      <c r="F22" s="29">
        <v>4</v>
      </c>
      <c r="G22" s="29">
        <v>8.8000000000000007</v>
      </c>
      <c r="H22" s="29">
        <v>22.9</v>
      </c>
      <c r="I22" s="29">
        <v>36.299999999999997</v>
      </c>
      <c r="J22" s="29">
        <v>47</v>
      </c>
      <c r="K22" s="29">
        <v>56.3</v>
      </c>
      <c r="L22" s="29">
        <v>71.7</v>
      </c>
      <c r="M22" s="29">
        <v>83.5</v>
      </c>
      <c r="N22" s="29">
        <v>90.9</v>
      </c>
      <c r="O22" s="29">
        <v>115.8</v>
      </c>
      <c r="P22" s="29">
        <v>111</v>
      </c>
      <c r="Q22" s="29">
        <v>109.7</v>
      </c>
      <c r="R22" s="29">
        <v>120.6</v>
      </c>
      <c r="S22" s="29">
        <v>115.9</v>
      </c>
      <c r="T22" s="29">
        <v>137.4</v>
      </c>
      <c r="U22" s="29">
        <v>124.9</v>
      </c>
      <c r="V22" s="29">
        <v>130.6</v>
      </c>
      <c r="W22" s="29">
        <v>119.3</v>
      </c>
      <c r="X22" s="29">
        <v>133.6</v>
      </c>
      <c r="Y22" s="29">
        <v>131.5</v>
      </c>
      <c r="Z22" s="29">
        <v>137.80000000000001</v>
      </c>
      <c r="AA22" s="29">
        <v>121.8</v>
      </c>
      <c r="AB22" s="29">
        <v>128.80000000000001</v>
      </c>
      <c r="AC22" s="29">
        <v>132.1</v>
      </c>
      <c r="AD22" s="29">
        <v>140.30000000000001</v>
      </c>
      <c r="AE22" s="29">
        <v>131.5</v>
      </c>
      <c r="AF22" s="29">
        <v>135.1</v>
      </c>
      <c r="AG22" s="29">
        <v>127.7</v>
      </c>
      <c r="AH22" s="29">
        <v>140.9</v>
      </c>
    </row>
    <row r="23" spans="2:37" x14ac:dyDescent="0.2">
      <c r="J23" s="32"/>
      <c r="K23" s="32"/>
      <c r="L23" s="32"/>
      <c r="M23" s="32"/>
      <c r="N23" s="32"/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Main!B81+1</f>
        <v>71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  <c r="C15">
        <v>2018</v>
      </c>
      <c r="E15" t="s">
        <v>634</v>
      </c>
      <c r="F15" t="s">
        <v>635</v>
      </c>
      <c r="G15" t="s">
        <v>640</v>
      </c>
      <c r="H15" s="13">
        <v>44817</v>
      </c>
      <c r="I15" t="s">
        <v>633</v>
      </c>
    </row>
    <row r="16" spans="1:9" x14ac:dyDescent="0.2">
      <c r="B16" t="s">
        <v>505</v>
      </c>
      <c r="C16">
        <v>2018</v>
      </c>
      <c r="E16" t="s">
        <v>403</v>
      </c>
      <c r="F16" t="s">
        <v>636</v>
      </c>
      <c r="G16" t="s">
        <v>639</v>
      </c>
      <c r="H16" s="13">
        <v>44362</v>
      </c>
    </row>
    <row r="17" spans="2:8" x14ac:dyDescent="0.2">
      <c r="B17" t="s">
        <v>505</v>
      </c>
      <c r="C17">
        <v>2018</v>
      </c>
      <c r="E17" t="s">
        <v>623</v>
      </c>
      <c r="F17" t="s">
        <v>637</v>
      </c>
      <c r="G17" t="s">
        <v>639</v>
      </c>
      <c r="H17" s="13">
        <v>44173</v>
      </c>
    </row>
    <row r="18" spans="2:8" x14ac:dyDescent="0.2">
      <c r="B18" t="s">
        <v>505</v>
      </c>
      <c r="C18">
        <v>2018</v>
      </c>
      <c r="E18" t="s">
        <v>333</v>
      </c>
      <c r="F18" t="s">
        <v>625</v>
      </c>
      <c r="G18" t="s">
        <v>638</v>
      </c>
      <c r="H18" s="13">
        <v>44118</v>
      </c>
    </row>
    <row r="19" spans="2:8" x14ac:dyDescent="0.2">
      <c r="B19" t="s">
        <v>506</v>
      </c>
    </row>
    <row r="20" spans="2:8" x14ac:dyDescent="0.2">
      <c r="B20" t="s">
        <v>507</v>
      </c>
    </row>
    <row r="21" spans="2:8" x14ac:dyDescent="0.2">
      <c r="B21" t="s">
        <v>508</v>
      </c>
    </row>
    <row r="22" spans="2:8" x14ac:dyDescent="0.2">
      <c r="B22" t="s">
        <v>509</v>
      </c>
    </row>
    <row r="23" spans="2:8" x14ac:dyDescent="0.2">
      <c r="B23" t="s">
        <v>510</v>
      </c>
    </row>
    <row r="24" spans="2:8" x14ac:dyDescent="0.2">
      <c r="B24" t="s">
        <v>511</v>
      </c>
    </row>
    <row r="25" spans="2:8" x14ac:dyDescent="0.2">
      <c r="B25" t="s">
        <v>512</v>
      </c>
    </row>
    <row r="26" spans="2:8" x14ac:dyDescent="0.2">
      <c r="B26" t="s">
        <v>513</v>
      </c>
    </row>
    <row r="27" spans="2:8" x14ac:dyDescent="0.2">
      <c r="B27" t="s">
        <v>514</v>
      </c>
    </row>
    <row r="28" spans="2:8" x14ac:dyDescent="0.2">
      <c r="B28" t="s">
        <v>515</v>
      </c>
    </row>
    <row r="29" spans="2:8" x14ac:dyDescent="0.2">
      <c r="B29" t="s">
        <v>462</v>
      </c>
    </row>
    <row r="30" spans="2:8" x14ac:dyDescent="0.2">
      <c r="B30" t="s">
        <v>463</v>
      </c>
    </row>
    <row r="31" spans="2:8" x14ac:dyDescent="0.2">
      <c r="B31" t="s">
        <v>464</v>
      </c>
    </row>
    <row r="32" spans="2:8" x14ac:dyDescent="0.2">
      <c r="B32" t="s">
        <v>465</v>
      </c>
    </row>
    <row r="33" spans="2:2" x14ac:dyDescent="0.2">
      <c r="B33" t="s">
        <v>466</v>
      </c>
    </row>
    <row r="34" spans="2:2" x14ac:dyDescent="0.2">
      <c r="B34" t="s">
        <v>468</v>
      </c>
    </row>
    <row r="35" spans="2:2" x14ac:dyDescent="0.2">
      <c r="B35" t="s">
        <v>467</v>
      </c>
    </row>
    <row r="36" spans="2:2" x14ac:dyDescent="0.2">
      <c r="B36" t="s">
        <v>469</v>
      </c>
    </row>
    <row r="37" spans="2:2" x14ac:dyDescent="0.2">
      <c r="B37" t="s">
        <v>470</v>
      </c>
    </row>
    <row r="38" spans="2:2" x14ac:dyDescent="0.2">
      <c r="B38" t="s">
        <v>471</v>
      </c>
    </row>
    <row r="39" spans="2:2" x14ac:dyDescent="0.2">
      <c r="B39" t="s">
        <v>472</v>
      </c>
    </row>
    <row r="40" spans="2:2" x14ac:dyDescent="0.2">
      <c r="B40" t="s">
        <v>473</v>
      </c>
    </row>
    <row r="41" spans="2:2" x14ac:dyDescent="0.2">
      <c r="B41" t="s">
        <v>474</v>
      </c>
    </row>
    <row r="42" spans="2:2" x14ac:dyDescent="0.2">
      <c r="B42" t="s">
        <v>491</v>
      </c>
    </row>
    <row r="43" spans="2:2" x14ac:dyDescent="0.2">
      <c r="B43" t="s">
        <v>492</v>
      </c>
    </row>
    <row r="44" spans="2:2" x14ac:dyDescent="0.2">
      <c r="B44" t="s">
        <v>494</v>
      </c>
    </row>
    <row r="45" spans="2:2" x14ac:dyDescent="0.2">
      <c r="B45" t="s">
        <v>493</v>
      </c>
    </row>
    <row r="46" spans="2:2" x14ac:dyDescent="0.2">
      <c r="B46" t="s">
        <v>475</v>
      </c>
    </row>
    <row r="47" spans="2:2" x14ac:dyDescent="0.2">
      <c r="B47" t="s">
        <v>476</v>
      </c>
    </row>
    <row r="48" spans="2:2" x14ac:dyDescent="0.2">
      <c r="B48" t="s">
        <v>477</v>
      </c>
    </row>
    <row r="49" spans="2:2" x14ac:dyDescent="0.2">
      <c r="B49" t="s">
        <v>479</v>
      </c>
    </row>
    <row r="50" spans="2:2" x14ac:dyDescent="0.2">
      <c r="B50" t="s">
        <v>480</v>
      </c>
    </row>
    <row r="51" spans="2:2" x14ac:dyDescent="0.2">
      <c r="B51" t="s">
        <v>481</v>
      </c>
    </row>
    <row r="52" spans="2:2" x14ac:dyDescent="0.2">
      <c r="B52" t="s">
        <v>482</v>
      </c>
    </row>
    <row r="53" spans="2:2" x14ac:dyDescent="0.2">
      <c r="B53" t="s">
        <v>484</v>
      </c>
    </row>
    <row r="54" spans="2:2" x14ac:dyDescent="0.2">
      <c r="B54" t="s">
        <v>485</v>
      </c>
    </row>
    <row r="55" spans="2:2" x14ac:dyDescent="0.2">
      <c r="B55" t="s">
        <v>486</v>
      </c>
    </row>
    <row r="56" spans="2:2" x14ac:dyDescent="0.2">
      <c r="B56" t="s">
        <v>487</v>
      </c>
    </row>
    <row r="57" spans="2:2" x14ac:dyDescent="0.2">
      <c r="B57" t="s">
        <v>488</v>
      </c>
    </row>
    <row r="58" spans="2:2" x14ac:dyDescent="0.2">
      <c r="B58" t="s">
        <v>489</v>
      </c>
    </row>
    <row r="59" spans="2:2" x14ac:dyDescent="0.2">
      <c r="B59" t="s">
        <v>490</v>
      </c>
    </row>
    <row r="60" spans="2:2" x14ac:dyDescent="0.2">
      <c r="B60" t="s">
        <v>483</v>
      </c>
    </row>
    <row r="61" spans="2:2" x14ac:dyDescent="0.2">
      <c r="B61" t="s">
        <v>478</v>
      </c>
    </row>
    <row r="62" spans="2:2" x14ac:dyDescent="0.2">
      <c r="B62" t="s">
        <v>461</v>
      </c>
    </row>
    <row r="63" spans="2:2" x14ac:dyDescent="0.2">
      <c r="B63" t="s">
        <v>0</v>
      </c>
    </row>
    <row r="64" spans="2:2" x14ac:dyDescent="0.2">
      <c r="B64" t="s">
        <v>286</v>
      </c>
    </row>
    <row r="65" spans="2:9" x14ac:dyDescent="0.2">
      <c r="B65" t="s">
        <v>287</v>
      </c>
    </row>
    <row r="66" spans="2:9" x14ac:dyDescent="0.2">
      <c r="B66" t="s">
        <v>288</v>
      </c>
      <c r="C66">
        <v>2019</v>
      </c>
      <c r="D66" t="s">
        <v>289</v>
      </c>
    </row>
    <row r="67" spans="2:9" x14ac:dyDescent="0.2">
      <c r="B67" t="s">
        <v>291</v>
      </c>
    </row>
    <row r="68" spans="2:9" x14ac:dyDescent="0.2">
      <c r="B68" t="s">
        <v>293</v>
      </c>
    </row>
    <row r="69" spans="2:9" x14ac:dyDescent="0.2">
      <c r="B69" t="s">
        <v>296</v>
      </c>
    </row>
    <row r="70" spans="2:9" x14ac:dyDescent="0.2">
      <c r="B70" t="s">
        <v>331</v>
      </c>
      <c r="C70">
        <v>2019</v>
      </c>
      <c r="D70" t="s">
        <v>339</v>
      </c>
      <c r="E70" t="s">
        <v>333</v>
      </c>
      <c r="F70" t="s">
        <v>337</v>
      </c>
      <c r="G70" t="s">
        <v>336</v>
      </c>
      <c r="H70" s="13">
        <v>44599</v>
      </c>
    </row>
    <row r="71" spans="2:9" x14ac:dyDescent="0.2">
      <c r="B71" t="s">
        <v>346</v>
      </c>
      <c r="E71" t="s">
        <v>333</v>
      </c>
      <c r="F71" t="s">
        <v>347</v>
      </c>
    </row>
    <row r="72" spans="2:9" x14ac:dyDescent="0.2">
      <c r="B72" t="s">
        <v>348</v>
      </c>
    </row>
    <row r="73" spans="2:9" x14ac:dyDescent="0.2">
      <c r="B73" t="s">
        <v>349</v>
      </c>
      <c r="I73" t="s">
        <v>350</v>
      </c>
    </row>
    <row r="74" spans="2:9" x14ac:dyDescent="0.2">
      <c r="B74" t="s">
        <v>394</v>
      </c>
    </row>
    <row r="75" spans="2:9" x14ac:dyDescent="0.2">
      <c r="B75" t="s">
        <v>397</v>
      </c>
      <c r="C75" t="s">
        <v>398</v>
      </c>
      <c r="E75" t="s">
        <v>333</v>
      </c>
      <c r="F75" t="s">
        <v>399</v>
      </c>
      <c r="H75" s="13">
        <v>43466</v>
      </c>
      <c r="I75" t="s">
        <v>400</v>
      </c>
    </row>
    <row r="76" spans="2:9" x14ac:dyDescent="0.2">
      <c r="B76" t="s">
        <v>401</v>
      </c>
    </row>
    <row r="77" spans="2:9" x14ac:dyDescent="0.2">
      <c r="B77" t="s">
        <v>402</v>
      </c>
      <c r="E77" t="s">
        <v>403</v>
      </c>
      <c r="F77" t="s">
        <v>404</v>
      </c>
      <c r="I77" t="s">
        <v>405</v>
      </c>
    </row>
    <row r="78" spans="2:9" x14ac:dyDescent="0.2">
      <c r="B78" t="s">
        <v>409</v>
      </c>
      <c r="E78" t="s">
        <v>403</v>
      </c>
      <c r="F78" t="s">
        <v>410</v>
      </c>
    </row>
    <row r="79" spans="2:9" x14ac:dyDescent="0.2">
      <c r="B79" t="s">
        <v>427</v>
      </c>
    </row>
    <row r="80" spans="2:9" x14ac:dyDescent="0.2">
      <c r="B80" t="s">
        <v>431</v>
      </c>
    </row>
    <row r="81" spans="2:9" x14ac:dyDescent="0.2">
      <c r="B81" t="s">
        <v>433</v>
      </c>
    </row>
    <row r="82" spans="2:9" x14ac:dyDescent="0.2">
      <c r="B82" t="s">
        <v>438</v>
      </c>
      <c r="I82" t="s">
        <v>439</v>
      </c>
    </row>
    <row r="83" spans="2:9" x14ac:dyDescent="0.2">
      <c r="B83" t="s">
        <v>457</v>
      </c>
    </row>
    <row r="84" spans="2:9" x14ac:dyDescent="0.2">
      <c r="B84" t="s">
        <v>521</v>
      </c>
    </row>
    <row r="85" spans="2:9" x14ac:dyDescent="0.2">
      <c r="B85" t="s">
        <v>537</v>
      </c>
      <c r="I85" t="s">
        <v>538</v>
      </c>
    </row>
    <row r="86" spans="2:9" x14ac:dyDescent="0.2">
      <c r="B86" t="s">
        <v>541</v>
      </c>
      <c r="I86" t="s">
        <v>538</v>
      </c>
    </row>
    <row r="87" spans="2:9" x14ac:dyDescent="0.2">
      <c r="B87" t="s">
        <v>627</v>
      </c>
      <c r="C87">
        <v>2018</v>
      </c>
      <c r="D87" t="s">
        <v>630</v>
      </c>
      <c r="E87" t="s">
        <v>628</v>
      </c>
      <c r="F87" t="s">
        <v>629</v>
      </c>
      <c r="H87" s="13">
        <v>43251</v>
      </c>
    </row>
    <row r="88" spans="2:9" x14ac:dyDescent="0.2">
      <c r="B88" t="s">
        <v>627</v>
      </c>
      <c r="C88">
        <v>2018</v>
      </c>
      <c r="D88" t="s">
        <v>630</v>
      </c>
      <c r="E88" t="s">
        <v>626</v>
      </c>
      <c r="F88" t="s">
        <v>625</v>
      </c>
    </row>
    <row r="89" spans="2:9" x14ac:dyDescent="0.2">
      <c r="B89" t="s">
        <v>627</v>
      </c>
      <c r="C89">
        <v>2018</v>
      </c>
      <c r="D89" t="s">
        <v>630</v>
      </c>
      <c r="E89" t="s">
        <v>623</v>
      </c>
      <c r="F89" t="s">
        <v>624</v>
      </c>
    </row>
    <row r="90" spans="2:9" x14ac:dyDescent="0.2">
      <c r="B90" t="s">
        <v>631</v>
      </c>
      <c r="I90" t="s">
        <v>632</v>
      </c>
    </row>
    <row r="91" spans="2:9" x14ac:dyDescent="0.2">
      <c r="B91" t="s">
        <v>641</v>
      </c>
      <c r="E91" t="s">
        <v>623</v>
      </c>
      <c r="F91" t="s">
        <v>643</v>
      </c>
    </row>
    <row r="92" spans="2:9" x14ac:dyDescent="0.2">
      <c r="B92" t="s">
        <v>641</v>
      </c>
      <c r="E92" t="s">
        <v>333</v>
      </c>
      <c r="F92" t="s">
        <v>642</v>
      </c>
      <c r="G92" t="s">
        <v>644</v>
      </c>
    </row>
    <row r="93" spans="2:9" x14ac:dyDescent="0.2">
      <c r="B93" t="s">
        <v>645</v>
      </c>
      <c r="E93" t="s">
        <v>403</v>
      </c>
      <c r="F93" t="s">
        <v>646</v>
      </c>
    </row>
    <row r="94" spans="2:9" x14ac:dyDescent="0.2">
      <c r="B94" t="s">
        <v>645</v>
      </c>
      <c r="E94" t="s">
        <v>634</v>
      </c>
      <c r="F94" t="s">
        <v>629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2023-05-03T03:55:06Z</dcterms:modified>
</cp:coreProperties>
</file>