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294D7D9-741E-4A8F-82B4-70BACBBB2FF9}" xr6:coauthVersionLast="47" xr6:coauthVersionMax="47" xr10:uidLastSave="{00000000-0000-0000-0000-000000000000}"/>
  <bookViews>
    <workbookView xWindow="1170" yWindow="1170" windowWidth="38700" windowHeight="15345" xr2:uid="{77457E1E-5BA7-4596-88BB-5A4DC9A1A3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28" i="2"/>
  <c r="M27" i="2"/>
  <c r="M26" i="2"/>
  <c r="Q28" i="2"/>
  <c r="Q27" i="2"/>
  <c r="Q26" i="2"/>
  <c r="M14" i="2"/>
  <c r="M9" i="2"/>
  <c r="Q14" i="2"/>
  <c r="Q9" i="2"/>
  <c r="Q25" i="2"/>
  <c r="M15" i="2" l="1"/>
  <c r="M17" i="2" s="1"/>
  <c r="M19" i="2" s="1"/>
  <c r="M20" i="2" s="1"/>
  <c r="Q15" i="2"/>
  <c r="Q17" i="2" s="1"/>
  <c r="Q19" i="2" s="1"/>
  <c r="Q20" i="2" s="1"/>
  <c r="R44" i="2"/>
  <c r="R42" i="2"/>
  <c r="R38" i="2"/>
  <c r="R32" i="2"/>
  <c r="R31" i="2" s="1"/>
  <c r="M4" i="1"/>
  <c r="N14" i="2"/>
  <c r="N9" i="2"/>
  <c r="N15" i="2" l="1"/>
  <c r="N27" i="2" s="1"/>
  <c r="R47" i="2"/>
  <c r="R40" i="2"/>
  <c r="N26" i="2"/>
  <c r="R14" i="2"/>
  <c r="R9" i="2"/>
  <c r="R26" i="2" s="1"/>
  <c r="R25" i="2"/>
  <c r="N17" i="2" l="1"/>
  <c r="R15" i="2"/>
  <c r="N19" i="2"/>
  <c r="N20" i="2" s="1"/>
  <c r="N28" i="2"/>
  <c r="R27" i="2" l="1"/>
  <c r="R17" i="2"/>
  <c r="R28" i="2" l="1"/>
  <c r="R19" i="2"/>
  <c r="R20" i="2" s="1"/>
</calcChain>
</file>

<file path=xl/sharedStrings.xml><?xml version="1.0" encoding="utf-8"?>
<sst xmlns="http://schemas.openxmlformats.org/spreadsheetml/2006/main" count="66" uniqueCount="57">
  <si>
    <t>Price</t>
  </si>
  <si>
    <t>Shares</t>
  </si>
  <si>
    <t>MC</t>
  </si>
  <si>
    <t>Cash</t>
  </si>
  <si>
    <t>Debt</t>
  </si>
  <si>
    <t>EV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</si>
  <si>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</si>
  <si>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</si>
  <si>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</si>
  <si>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</si>
  <si>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</si>
  <si>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</si>
  <si>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</si>
  <si>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</si>
  <si>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</si>
  <si>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</si>
  <si>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</si>
  <si>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</si>
  <si>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</si>
  <si>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</si>
  <si>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</si>
  <si>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</si>
  <si>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</si>
  <si>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</si>
  <si>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</si>
  <si>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</si>
  <si>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</si>
  <si>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Main</t>
  </si>
  <si>
    <t>Revenue y/y</t>
  </si>
  <si>
    <t>Gross Margin</t>
  </si>
  <si>
    <t>COGS</t>
  </si>
  <si>
    <t>Losses</t>
  </si>
  <si>
    <t>Operating Expenses</t>
  </si>
  <si>
    <t>Operating Income</t>
  </si>
  <si>
    <t>Customer Service</t>
  </si>
  <si>
    <t>S&amp;M</t>
  </si>
  <si>
    <t>R&amp;D</t>
  </si>
  <si>
    <t>G&amp;A</t>
  </si>
  <si>
    <t>Interst Expense</t>
  </si>
  <si>
    <t>EPS</t>
  </si>
  <si>
    <t>Net Income</t>
  </si>
  <si>
    <t>Taxes</t>
  </si>
  <si>
    <t>Pretax</t>
  </si>
  <si>
    <t>Operating Margin</t>
  </si>
  <si>
    <t>Tax Rate</t>
  </si>
  <si>
    <t>Assets</t>
  </si>
  <si>
    <t>AR</t>
  </si>
  <si>
    <t>Loans</t>
  </si>
  <si>
    <t>Funds</t>
  </si>
  <si>
    <t>Prepaids</t>
  </si>
  <si>
    <t>PP&amp;E</t>
  </si>
  <si>
    <t>Goodwill</t>
  </si>
  <si>
    <t>Other</t>
  </si>
  <si>
    <t>Net Cash</t>
  </si>
  <si>
    <t>AP</t>
  </si>
  <si>
    <t>SE</t>
  </si>
  <si>
    <t>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</si>
</sst>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9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7A44FBD-EC87-45E1-BBBE-6A63EE7502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27878</xdr:colOff>
      <xdr:row>0</xdr:row>
      <xdr:rowOff>41817</xdr:rowOff>
    </xdr:from>
    <xdr:to>
      <xdr:col>18</xdr:col>
      <xdr:colOff>27878</xdr:colOff>
      <xdr:row>34</xdr:row>
      <xdr:rowOff>18586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C3EBC1-B683-130A-9C99-2C18DCF1CF0A}"/>
            </a:ext>
          </a:extLst>
        </xdr:cNvPr>
        <xdr:cNvCxnSpPr/>
      </xdr:nvCxnSpPr>
      <xdr:spPr>
        <a:xfrm>
          <a:off x="11351012" y="41817"/>
          <a:ext cx="0" cy="5018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C1F2-1B95-4A2D-94EF-7F01AC3D39CD}">
  <dimension ref="L2:N7"/>
  <sheetViews>
    <sheetView tabSelected="1" zoomScale="175" zoomScaleNormal="175" workbookViewId="0">
      <selection activeCell="M7" sqref="M7"/>
    </sheetView>
  </sheetViews>
  <sheetFormatPr defaultRowHeight="12.75" x14ac:dyDescent="0.2"/>
  <sheetData>
    <row r="2" spans="12:14" x14ac:dyDescent="0.2">
      <c r="L2" t="s">
        <v>0</v>
      </c>
      <c r="M2">
        <v>71.81</v>
      </c>
    </row>
    <row r="3" spans="12:14" x14ac:dyDescent="0.2">
      <c r="L3" t="s">
        <v>1</v>
      </c>
      <c r="M3" s="4">
        <v>1144</v>
      </c>
      <c r="N3" s="1" t="s">
        <v>22</v>
      </c>
    </row>
    <row r="4" spans="12:14" x14ac:dyDescent="0.2">
      <c r="L4" t="s">
        <v>2</v>
      </c>
      <c r="M4" s="4">
        <f>M2*M3</f>
        <v>82150.64</v>
      </c>
    </row>
    <row r="5" spans="12:14" x14ac:dyDescent="0.2">
      <c r="L5" t="s">
        <v>3</v>
      </c>
      <c r="M5" s="4">
        <v>15886</v>
      </c>
      <c r="N5" s="1" t="s">
        <v>22</v>
      </c>
    </row>
    <row r="6" spans="12:14" x14ac:dyDescent="0.2">
      <c r="L6" t="s">
        <v>4</v>
      </c>
      <c r="M6" s="4">
        <v>10417</v>
      </c>
      <c r="N6" s="1" t="s">
        <v>22</v>
      </c>
    </row>
    <row r="7" spans="12:14" x14ac:dyDescent="0.2">
      <c r="L7" t="s">
        <v>5</v>
      </c>
      <c r="M7" s="4">
        <f>M4-M5+M6</f>
        <v>76681.64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DD04-3742-4652-B3CF-AD5D3283DE29}">
  <dimension ref="A1:V47"/>
  <sheetViews>
    <sheetView zoomScale="205" zoomScaleNormal="205" workbookViewId="0">
      <pane xSplit="2" ySplit="2" topLeftCell="M39" activePane="bottomRight" state="frozen"/>
      <selection pane="topRight" activeCell="C1" sqref="C1"/>
      <selection pane="bottomLeft" activeCell="A3" sqref="A3"/>
      <selection pane="bottomRight" activeCell="Q39" sqref="Q39"/>
    </sheetView>
  </sheetViews>
  <sheetFormatPr defaultRowHeight="12.75" x14ac:dyDescent="0.2"/>
  <cols>
    <col min="1" max="1" width="5" bestFit="1" customWidth="1"/>
    <col min="2" max="2" width="18.7109375" customWidth="1"/>
    <col min="3" max="14" width="9.140625" style="1"/>
  </cols>
  <sheetData>
    <row r="1" spans="1:22" x14ac:dyDescent="0.2">
      <c r="A1" s="2" t="s">
        <v>27</v>
      </c>
    </row>
    <row r="2" spans="1:22" x14ac:dyDescent="0.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</row>
    <row r="3" spans="1:22" x14ac:dyDescent="0.2">
      <c r="B3" t="s">
        <v>56</v>
      </c>
      <c r="M3" s="11">
        <v>309910</v>
      </c>
      <c r="N3" s="11">
        <v>339530</v>
      </c>
      <c r="O3" s="11">
        <v>322981</v>
      </c>
      <c r="P3" s="11">
        <v>339791</v>
      </c>
      <c r="Q3" s="11">
        <v>336973</v>
      </c>
      <c r="R3" s="11"/>
      <c r="S3" s="1"/>
      <c r="T3" s="1"/>
      <c r="U3" s="1"/>
      <c r="V3" s="1"/>
    </row>
    <row r="4" spans="1:22" x14ac:dyDescent="0.2">
      <c r="O4" s="1"/>
      <c r="P4" s="1"/>
      <c r="Q4" s="1"/>
      <c r="R4" s="1"/>
      <c r="S4" s="1"/>
      <c r="T4" s="1"/>
      <c r="U4" s="1"/>
      <c r="V4" s="1"/>
    </row>
    <row r="5" spans="1:22" x14ac:dyDescent="0.2">
      <c r="O5" s="1"/>
      <c r="P5" s="1"/>
      <c r="Q5" s="1"/>
      <c r="R5" s="1"/>
      <c r="S5" s="1"/>
      <c r="T5" s="1"/>
      <c r="U5" s="1"/>
      <c r="V5" s="1"/>
    </row>
    <row r="6" spans="1:22" s="6" customFormat="1" x14ac:dyDescent="0.2">
      <c r="B6" s="6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12">
        <v>6182</v>
      </c>
      <c r="N6" s="8">
        <v>6918</v>
      </c>
      <c r="O6" s="8"/>
      <c r="P6" s="8"/>
      <c r="Q6" s="8">
        <v>6846</v>
      </c>
      <c r="R6" s="8">
        <v>7383</v>
      </c>
    </row>
    <row r="7" spans="1:22" x14ac:dyDescent="0.2">
      <c r="B7" t="s">
        <v>30</v>
      </c>
      <c r="M7" s="4">
        <v>2564</v>
      </c>
      <c r="N7" s="4">
        <v>2952</v>
      </c>
      <c r="Q7" s="4">
        <v>2988</v>
      </c>
      <c r="R7" s="4">
        <v>3324</v>
      </c>
    </row>
    <row r="8" spans="1:22" x14ac:dyDescent="0.2">
      <c r="B8" t="s">
        <v>31</v>
      </c>
      <c r="M8" s="4">
        <v>268</v>
      </c>
      <c r="N8" s="4">
        <v>350</v>
      </c>
      <c r="Q8" s="4">
        <v>367</v>
      </c>
      <c r="R8" s="4">
        <v>388</v>
      </c>
    </row>
    <row r="9" spans="1:22" x14ac:dyDescent="0.2">
      <c r="B9" t="s">
        <v>29</v>
      </c>
      <c r="M9" s="4">
        <f>M6-M7-M8</f>
        <v>3350</v>
      </c>
      <c r="N9" s="4">
        <f>N6-N7-N8</f>
        <v>3616</v>
      </c>
      <c r="Q9" s="4">
        <f>Q6-Q7-Q8</f>
        <v>3491</v>
      </c>
      <c r="R9" s="4">
        <f>R6-R7-R8</f>
        <v>3671</v>
      </c>
    </row>
    <row r="10" spans="1:22" x14ac:dyDescent="0.2">
      <c r="B10" t="s">
        <v>34</v>
      </c>
      <c r="M10" s="4">
        <v>504</v>
      </c>
      <c r="N10" s="4">
        <v>532</v>
      </c>
      <c r="Q10" s="4">
        <v>509</v>
      </c>
      <c r="R10" s="4">
        <v>541</v>
      </c>
    </row>
    <row r="11" spans="1:22" x14ac:dyDescent="0.2">
      <c r="B11" t="s">
        <v>35</v>
      </c>
      <c r="M11" s="4">
        <v>549</v>
      </c>
      <c r="N11" s="4">
        <v>666</v>
      </c>
      <c r="Q11" s="4">
        <v>544</v>
      </c>
      <c r="R11" s="4">
        <v>524</v>
      </c>
    </row>
    <row r="12" spans="1:22" x14ac:dyDescent="0.2">
      <c r="B12" t="s">
        <v>36</v>
      </c>
      <c r="M12" s="4">
        <v>755</v>
      </c>
      <c r="N12" s="4">
        <v>796</v>
      </c>
      <c r="Q12" s="4">
        <v>801</v>
      </c>
      <c r="R12" s="4">
        <v>822</v>
      </c>
    </row>
    <row r="13" spans="1:22" x14ac:dyDescent="0.2">
      <c r="B13" t="s">
        <v>37</v>
      </c>
      <c r="M13" s="4">
        <v>498</v>
      </c>
      <c r="N13" s="4">
        <v>570</v>
      </c>
      <c r="Q13" s="4">
        <v>463</v>
      </c>
      <c r="R13" s="4">
        <v>515</v>
      </c>
    </row>
    <row r="14" spans="1:22" x14ac:dyDescent="0.2">
      <c r="B14" t="s">
        <v>32</v>
      </c>
      <c r="M14" s="4">
        <f>SUM(M10:M13)</f>
        <v>2306</v>
      </c>
      <c r="N14" s="4">
        <f>SUM(N10:N13)</f>
        <v>2564</v>
      </c>
      <c r="Q14" s="4">
        <f>SUM(Q10:Q13)</f>
        <v>2317</v>
      </c>
      <c r="R14" s="4">
        <f>SUM(R10:R13)</f>
        <v>2402</v>
      </c>
    </row>
    <row r="15" spans="1:22" x14ac:dyDescent="0.2">
      <c r="B15" t="s">
        <v>33</v>
      </c>
      <c r="M15" s="4">
        <f>M9-M14</f>
        <v>1044</v>
      </c>
      <c r="N15" s="4">
        <f>N9-N14</f>
        <v>1052</v>
      </c>
      <c r="Q15" s="4">
        <f>Q9-Q14</f>
        <v>1174</v>
      </c>
      <c r="R15" s="4">
        <f>R9-R14</f>
        <v>1269</v>
      </c>
    </row>
    <row r="16" spans="1:22" x14ac:dyDescent="0.2">
      <c r="B16" t="s">
        <v>38</v>
      </c>
      <c r="M16" s="1">
        <v>122</v>
      </c>
      <c r="N16" s="1">
        <v>-344</v>
      </c>
      <c r="Q16" s="4">
        <v>460</v>
      </c>
      <c r="R16" s="4">
        <v>-134</v>
      </c>
    </row>
    <row r="17" spans="2:18" x14ac:dyDescent="0.2">
      <c r="B17" t="s">
        <v>42</v>
      </c>
      <c r="M17" s="4">
        <f>M15+M16</f>
        <v>1166</v>
      </c>
      <c r="N17" s="4">
        <f>N15+N16</f>
        <v>708</v>
      </c>
      <c r="Q17" s="4">
        <f>Q15+Q16</f>
        <v>1634</v>
      </c>
      <c r="R17" s="4">
        <f>R15+R16</f>
        <v>1135</v>
      </c>
    </row>
    <row r="18" spans="2:18" x14ac:dyDescent="0.2">
      <c r="B18" t="s">
        <v>41</v>
      </c>
      <c r="M18">
        <v>78</v>
      </c>
      <c r="N18">
        <v>0</v>
      </c>
      <c r="Q18">
        <v>248</v>
      </c>
      <c r="R18">
        <v>189</v>
      </c>
    </row>
    <row r="19" spans="2:18" x14ac:dyDescent="0.2">
      <c r="B19" t="s">
        <v>40</v>
      </c>
      <c r="M19" s="4">
        <f>M17-M18</f>
        <v>1088</v>
      </c>
      <c r="N19" s="4">
        <f>N17-N18</f>
        <v>708</v>
      </c>
      <c r="Q19" s="4">
        <f>Q17-Q18</f>
        <v>1386</v>
      </c>
      <c r="R19" s="4">
        <f>R17-R18</f>
        <v>946</v>
      </c>
    </row>
    <row r="20" spans="2:18" x14ac:dyDescent="0.2">
      <c r="B20" t="s">
        <v>39</v>
      </c>
      <c r="M20" s="5">
        <f>M19/M21</f>
        <v>0.91659646166807074</v>
      </c>
      <c r="N20" s="5">
        <f>N19/N21</f>
        <v>0.59847844463229083</v>
      </c>
      <c r="Q20" s="5">
        <f>Q19/Q21</f>
        <v>1.1979256698357823</v>
      </c>
      <c r="R20" s="5">
        <f>R19/R21</f>
        <v>0.82692307692307687</v>
      </c>
    </row>
    <row r="21" spans="2:18" x14ac:dyDescent="0.2">
      <c r="B21" t="s">
        <v>1</v>
      </c>
      <c r="M21" s="4">
        <v>1187</v>
      </c>
      <c r="N21" s="4">
        <v>1183</v>
      </c>
      <c r="Q21" s="4">
        <v>1157</v>
      </c>
      <c r="R21" s="4">
        <v>1144</v>
      </c>
    </row>
    <row r="25" spans="2:18" s="6" customFormat="1" x14ac:dyDescent="0.2">
      <c r="B25" s="6" t="s">
        <v>28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Q25" s="10">
        <f>Q6/M6-1</f>
        <v>0.10740860562924626</v>
      </c>
      <c r="R25" s="10">
        <f>R6/N6-1</f>
        <v>6.7215958369470918E-2</v>
      </c>
    </row>
    <row r="26" spans="2:18" x14ac:dyDescent="0.2">
      <c r="B26" t="s">
        <v>29</v>
      </c>
      <c r="M26" s="3">
        <f>M9/M6</f>
        <v>0.54189582659333546</v>
      </c>
      <c r="N26" s="3">
        <f>N9/N6</f>
        <v>0.52269442035270308</v>
      </c>
      <c r="Q26" s="3">
        <f>Q9/Q6</f>
        <v>0.50993280747881975</v>
      </c>
      <c r="R26" s="3">
        <f>R9/R6</f>
        <v>0.49722335094135173</v>
      </c>
    </row>
    <row r="27" spans="2:18" x14ac:dyDescent="0.2">
      <c r="B27" t="s">
        <v>43</v>
      </c>
      <c r="M27" s="9">
        <f>M15/M6</f>
        <v>0.16887738595923649</v>
      </c>
      <c r="N27" s="9">
        <f>N15/N6</f>
        <v>0.15206707140792136</v>
      </c>
      <c r="Q27" s="9">
        <f>Q15/Q6</f>
        <v>0.17148699970785861</v>
      </c>
      <c r="R27" s="9">
        <f>R15/R6</f>
        <v>0.1718813490451036</v>
      </c>
    </row>
    <row r="28" spans="2:18" x14ac:dyDescent="0.2">
      <c r="B28" t="s">
        <v>44</v>
      </c>
      <c r="M28" s="3">
        <f>M18/M17</f>
        <v>6.6895368782161235E-2</v>
      </c>
      <c r="N28" s="3">
        <f>N18/N17</f>
        <v>0</v>
      </c>
      <c r="Q28" s="3">
        <f>Q18/Q17</f>
        <v>0.15177478580171358</v>
      </c>
      <c r="R28" s="3">
        <f>R18/R17</f>
        <v>0.16651982378854627</v>
      </c>
    </row>
    <row r="31" spans="2:18" x14ac:dyDescent="0.2">
      <c r="B31" t="s">
        <v>53</v>
      </c>
      <c r="R31" s="4">
        <f>R32-R45</f>
        <v>5469</v>
      </c>
    </row>
    <row r="32" spans="2:18" x14ac:dyDescent="0.2">
      <c r="B32" t="s">
        <v>3</v>
      </c>
      <c r="R32" s="4">
        <f>7776+3092+5018</f>
        <v>15886</v>
      </c>
    </row>
    <row r="33" spans="2:18" x14ac:dyDescent="0.2">
      <c r="B33" t="s">
        <v>46</v>
      </c>
      <c r="R33" s="4">
        <v>963</v>
      </c>
    </row>
    <row r="34" spans="2:18" x14ac:dyDescent="0.2">
      <c r="B34" t="s">
        <v>47</v>
      </c>
      <c r="R34" s="4">
        <v>7431</v>
      </c>
    </row>
    <row r="35" spans="2:18" x14ac:dyDescent="0.2">
      <c r="B35" t="s">
        <v>48</v>
      </c>
      <c r="R35" s="4">
        <v>36357</v>
      </c>
    </row>
    <row r="36" spans="2:18" x14ac:dyDescent="0.2">
      <c r="B36" t="s">
        <v>49</v>
      </c>
      <c r="R36" s="4">
        <v>1898</v>
      </c>
    </row>
    <row r="37" spans="2:18" x14ac:dyDescent="0.2">
      <c r="B37" t="s">
        <v>50</v>
      </c>
      <c r="R37" s="4">
        <v>1730</v>
      </c>
    </row>
    <row r="38" spans="2:18" x14ac:dyDescent="0.2">
      <c r="B38" t="s">
        <v>51</v>
      </c>
      <c r="R38" s="4">
        <f>11209+788</f>
        <v>11997</v>
      </c>
    </row>
    <row r="39" spans="2:18" x14ac:dyDescent="0.2">
      <c r="B39" t="s">
        <v>52</v>
      </c>
      <c r="R39" s="4">
        <v>2455</v>
      </c>
    </row>
    <row r="40" spans="2:18" x14ac:dyDescent="0.2">
      <c r="B40" t="s">
        <v>45</v>
      </c>
      <c r="R40" s="4">
        <f>SUM(R32:R39)</f>
        <v>78717</v>
      </c>
    </row>
    <row r="42" spans="2:18" x14ac:dyDescent="0.2">
      <c r="B42" t="s">
        <v>54</v>
      </c>
      <c r="R42" s="4">
        <f>126+4055</f>
        <v>4181</v>
      </c>
    </row>
    <row r="43" spans="2:18" x14ac:dyDescent="0.2">
      <c r="B43" t="s">
        <v>48</v>
      </c>
      <c r="R43" s="4">
        <v>40107</v>
      </c>
    </row>
    <row r="44" spans="2:18" x14ac:dyDescent="0.2">
      <c r="B44" t="s">
        <v>41</v>
      </c>
      <c r="R44" s="4">
        <f>813+2925</f>
        <v>3738</v>
      </c>
    </row>
    <row r="45" spans="2:18" x14ac:dyDescent="0.2">
      <c r="B45" t="s">
        <v>4</v>
      </c>
      <c r="R45" s="4">
        <v>10417</v>
      </c>
    </row>
    <row r="46" spans="2:18" x14ac:dyDescent="0.2">
      <c r="B46" t="s">
        <v>55</v>
      </c>
      <c r="R46" s="4">
        <v>20274</v>
      </c>
    </row>
    <row r="47" spans="2:18" x14ac:dyDescent="0.2">
      <c r="R47" s="4">
        <f>SUM(R42:R46)</f>
        <v>78717</v>
      </c>
    </row>
  </sheetData>
  <hyperlinks>
    <hyperlink ref="A1" location="Main!A1" display="Main" xr:uid="{EA805598-A8D4-4ABC-A74E-4CF0B3A2B5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2023-05-05T02:28:37Z</dcterms:created>
  <dcterms:modified xsi:type="dcterms:W3CDTF">2023-05-05T03:49:57Z</dcterms:modified>
</cp:coreProperties>
</file>